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7" sheetId="1" r:id="rId1"/>
    <sheet name="Hoja1" sheetId="2" r:id="rId2"/>
  </sheets>
  <definedNames>
    <definedName name="_xlnm.Print_Area" localSheetId="0">'2017'!$A$1:$AI$49</definedName>
    <definedName name="_xlnm.Print_Titles" localSheetId="0">'2017'!$1:$4</definedName>
  </definedNames>
  <calcPr calcId="145621"/>
</workbook>
</file>

<file path=xl/calcChain.xml><?xml version="1.0" encoding="utf-8"?>
<calcChain xmlns="http://schemas.openxmlformats.org/spreadsheetml/2006/main">
  <c r="AD21" i="1" l="1"/>
  <c r="AD22" i="1"/>
  <c r="AC21" i="1"/>
  <c r="AC22" i="1"/>
  <c r="U5" i="1" l="1"/>
  <c r="I56" i="2" l="1"/>
  <c r="I48" i="2"/>
  <c r="I47" i="2"/>
  <c r="I49" i="2" s="1"/>
  <c r="X5" i="1" l="1"/>
  <c r="X6" i="1" l="1"/>
  <c r="X45" i="1" s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BD33" i="1" l="1"/>
  <c r="BE33" i="1"/>
  <c r="BD35" i="1"/>
  <c r="BE44" i="1"/>
  <c r="BE34" i="1"/>
  <c r="BE35" i="1"/>
  <c r="BE36" i="1"/>
  <c r="BE37" i="1"/>
  <c r="BE38" i="1"/>
  <c r="BE39" i="1"/>
  <c r="BE40" i="1"/>
  <c r="BE41" i="1"/>
  <c r="BE42" i="1"/>
  <c r="BE43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3" i="1"/>
  <c r="BE24" i="1"/>
  <c r="BE25" i="1"/>
  <c r="BE26" i="1"/>
  <c r="BE27" i="1"/>
  <c r="BE28" i="1"/>
  <c r="BE29" i="1"/>
  <c r="BE30" i="1"/>
  <c r="BE31" i="1"/>
  <c r="BE32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BD4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E21" i="1" s="1"/>
  <c r="BD22" i="1"/>
  <c r="BE22" i="1" s="1"/>
  <c r="BD23" i="1"/>
  <c r="BD24" i="1"/>
  <c r="BD25" i="1"/>
  <c r="BD26" i="1"/>
  <c r="BD27" i="1"/>
  <c r="BD28" i="1"/>
  <c r="BD29" i="1"/>
  <c r="BD30" i="1"/>
  <c r="BD31" i="1"/>
  <c r="BD32" i="1"/>
  <c r="BD34" i="1"/>
  <c r="BD36" i="1"/>
  <c r="BD37" i="1"/>
  <c r="BD38" i="1"/>
  <c r="BD39" i="1"/>
  <c r="BD40" i="1"/>
  <c r="BD41" i="1"/>
  <c r="BD42" i="1"/>
  <c r="BD43" i="1"/>
  <c r="O52" i="1" l="1"/>
  <c r="L47" i="1"/>
  <c r="L48" i="1" s="1"/>
  <c r="I48" i="1"/>
  <c r="S42" i="1" l="1"/>
  <c r="V41" i="1" l="1"/>
  <c r="U41" i="1"/>
  <c r="I47" i="1" l="1"/>
  <c r="I56" i="1" l="1"/>
  <c r="L56" i="1"/>
  <c r="W9" i="1"/>
  <c r="Q56" i="1" l="1"/>
  <c r="S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A22" i="1"/>
  <c r="Y22" i="1"/>
  <c r="AL21" i="1"/>
  <c r="AN21" i="1" s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21" i="1" l="1"/>
  <c r="AG45" i="1"/>
  <c r="AI45" i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<sst xmlns="http://schemas.openxmlformats.org/spreadsheetml/2006/main" count="620" uniqueCount="182">
  <si>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</si>
  <si>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</si>
  <si>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</si>
  <si>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</si>
  <si>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</si>
  <si>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</si>
  <si>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</si>
  <si>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</si>
  <si>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</si>
  <si>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</si>
  <si>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</si>
  <si>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</si>
  <si>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</si>
  <si>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</si>
  <si>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</si>
  <si>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</si>
  <si>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</si>
  <si>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</si>
  <si>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</si>
  <si>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</si>
  <si>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</si>
  <si>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</si>
  <si>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</si>
  <si>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</si>
  <si>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</si>
  <si>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</si>
  <si>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</si>
  <si>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</si>
  <si>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</si>
  <si>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</si>
  <si>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</si>
  <si>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</si>
  <si>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</si>
  <si>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</si>
  <si>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</si>
  <si>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</si>
  <si>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</si>
  <si>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</si>
  <si>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</si>
  <si>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</si>
  <si>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</si>
  <si>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</si>
  <si>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</si>
  <si>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</si>
  <si>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</si>
  <si>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</si>
  <si>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</si>
  <si>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</si>
  <si>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</si>
  <si>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</si>
  <si>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</si>
  <si>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</si>
  <si>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</si>
  <si>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</si>
  <si>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</si>
  <si>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</si>
  <si>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</si>
  <si>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</si>
  <si>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</si>
  <si>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</si>
  <si>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</si>
  <si>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</si>
  <si>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</si>
  <si>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</si>
  <si>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</si>
  <si>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</si>
  <si>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</si>
  <si>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</si>
  <si>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</si>
  <si>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</si>
  <si>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</si>
  <si>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</si>
  <si>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</si>
  <si>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</si>
  <si>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</si>
  <si>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</si>
  <si>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</si>
  <si>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</si>
  <si>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</si>
  <si>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</si>
  <si>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</si>
  <si>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</si>
  <si>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</si>
  <si>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</si>
  <si>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</si>
  <si>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</si>
  <si>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</si>
  <si>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</si>
  <si>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</si>
  <si>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</si>
  <si>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</si>
  <si>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</si>
  <si>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</si>
  <si>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</si>
  <si>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</si>
  <si>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</si>
  <si>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</si>
  <si>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</si>
  <si>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</si>
  <si>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</si>
  <si>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</si>
  <si>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</si>
  <si>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</si>
  <si>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</si>
  <si>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</si>
  <si>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</si>
  <si>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</si>
  <si>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</si>
  <si>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</si>
  <si>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</si>
  <si>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</si>
  <si>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</si>
  <si>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</si>
  <si>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</si>
  <si>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</si>
  <si>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</si>
  <si>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</si>
  <si>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</si>
  <si>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</si>
  <si>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</si>
  <si>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</si>
  <si>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</si>
  <si>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</si>
  <si>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</si>
  <si>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</si>
  <si>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</si>
  <si>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</si>
  <si>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</si>
  <si>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</si>
  <si>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</si>
  <si>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</si>
  <si>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</si>
  <si>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</si>
  <si>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</si>
  <si>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</si>
  <si>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</si>
  <si>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</si>
  <si>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AGUILAR MARSHALL ROSSANA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</si>
  <si>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</si>
  <si>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</si>
  <si>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</si>
  <si>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</si>
  <si>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</si>
  <si>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</si>
  <si>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</si>
  <si>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</si>
  <si>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</si>
  <si>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</si>
  <si>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</si>
  <si>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</si>
  <si>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</si>
  <si>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</si>
  <si>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</si>
  <si>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</si>
  <si>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</si>
  <si>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</si>
  <si>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</si>
  <si>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</si>
  <si>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</si>
  <si>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</si>
  <si>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</si>
  <si>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</si>
  <si>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</si>
  <si>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</si>
  <si>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</si>
  <si>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</si>
  <si>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</si>
  <si>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</si>
  <si>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</si>
  <si>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</si>
  <si>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</si>
  <si>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</si>
  <si>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</si>
  <si>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</si>
  <si>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</si>
  <si>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Firma</t>
  </si>
  <si>
    <t>LUZ ESTELA GUADALUPE OROZCO NAVARRO</t>
  </si>
  <si>
    <t>ADMINISTRADORA DE RECURSOS HUMANOS</t>
  </si>
  <si>
    <t>GARCÍA VILLA ABNER EFRAÍN</t>
  </si>
  <si>
    <t>ANALISTA  DE ENLACE MUNICIPAL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</si>
  <si>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MARZO 2018</t>
    </r>
  </si>
  <si>
    <t>CYNTHIA JANETTE GONZÁLEZ MARTÍN DEL CAMPO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</si>
</sst>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5" xfId="3" applyFont="1" applyFill="1" applyBorder="1" applyAlignment="1">
      <alignment horizontal="center" wrapText="1"/>
    </xf>
    <xf numFmtId="0" fontId="2" fillId="8" borderId="5" xfId="4" applyFont="1" applyFill="1" applyBorder="1" applyAlignment="1">
      <alignment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1522747</xdr:colOff>
      <xdr:row>2</xdr:row>
      <xdr:rowOff>2970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H1" zoomScale="55" zoomScaleNormal="55" zoomScaleSheetLayoutView="55" workbookViewId="0">
      <selection activeCell="J24" sqref="J24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9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" style="90" customWidth="1"/>
    <col min="15" max="15" width="20.42578125" style="1" customWidth="1" outlineLevel="2"/>
    <col min="16" max="16" width="18.42578125" style="1" customWidth="1" outlineLevel="2"/>
    <col min="17" max="17" width="7.42578125" style="3" customWidth="1" outlineLevel="2"/>
    <col min="18" max="18" width="12.28515625" style="6" customWidth="1" outlineLevel="1"/>
    <col min="19" max="19" width="14.42578125" style="6" customWidth="1" outlineLevel="1"/>
    <col min="20" max="20" width="12.42578125" style="6" customWidth="1" outlineLevel="1"/>
    <col min="21" max="21" width="10.5703125" style="7" customWidth="1" outlineLevel="3"/>
    <col min="22" max="22" width="12.140625" style="7" customWidth="1" outlineLevel="3"/>
    <col min="23" max="23" width="10.42578125" style="7" customWidth="1" outlineLevel="3"/>
    <col min="24" max="24" width="14" style="7" customWidth="1" outlineLevel="3"/>
    <col min="25" max="25" width="11.85546875" style="3" customWidth="1" outlineLevel="3"/>
    <col min="26" max="26" width="12.140625" style="3" customWidth="1" outlineLevel="3"/>
    <col min="27" max="27" width="11.28515625" style="3" customWidth="1" outlineLevel="3"/>
    <col min="28" max="28" width="9.7109375" style="3" customWidth="1" outlineLevel="3"/>
    <col min="29" max="29" width="16.42578125" style="108" customWidth="1" outlineLevel="3"/>
    <col min="30" max="30" width="14" style="108" customWidth="1" outlineLevel="3"/>
    <col min="31" max="31" width="7.85546875" style="108" customWidth="1" outlineLevel="3"/>
    <col min="32" max="32" width="25.140625" style="3" hidden="1" customWidth="1" outlineLevel="3"/>
    <col min="33" max="33" width="13" style="8" customWidth="1" outlineLevel="3"/>
    <col min="34" max="34" width="15" style="3" customWidth="1" outlineLevel="3"/>
    <col min="35" max="35" width="17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1" hidden="1" customWidth="1"/>
    <col min="58" max="16384" width="25.140625" style="3"/>
  </cols>
  <sheetData>
    <row r="1" spans="1:58" ht="40.5" customHeight="1" x14ac:dyDescent="0.25">
      <c r="H1" s="160" t="s">
        <v>180</v>
      </c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</row>
    <row r="2" spans="1:58" ht="12" customHeight="1" x14ac:dyDescent="0.25">
      <c r="I2" s="109"/>
      <c r="J2" s="109"/>
      <c r="K2" s="109"/>
      <c r="L2" s="109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95.25" customHeight="1" thickBot="1" x14ac:dyDescent="0.3">
      <c r="A3" s="12"/>
      <c r="B3" s="12"/>
      <c r="C3" s="12"/>
      <c r="D3" s="12"/>
      <c r="E3" s="12"/>
      <c r="F3" s="13"/>
      <c r="G3" s="13"/>
      <c r="I3" s="171"/>
      <c r="J3" s="171"/>
      <c r="K3" s="171"/>
      <c r="L3" s="171"/>
      <c r="M3" s="15"/>
      <c r="N3" s="15"/>
      <c r="O3" s="12"/>
      <c r="P3" s="12"/>
      <c r="Q3" s="15"/>
      <c r="R3" s="162" t="s">
        <v>0</v>
      </c>
      <c r="S3" s="163"/>
      <c r="T3" s="164"/>
      <c r="U3" s="165" t="s">
        <v>1</v>
      </c>
      <c r="V3" s="166"/>
      <c r="W3" s="167"/>
      <c r="X3" s="168" t="s">
        <v>0</v>
      </c>
      <c r="Y3" s="169"/>
      <c r="Z3" s="169"/>
      <c r="AA3" s="169"/>
      <c r="AB3" s="169"/>
      <c r="AC3" s="169"/>
      <c r="AD3" s="169"/>
      <c r="AE3" s="170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2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144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113</v>
      </c>
      <c r="S4" s="21" t="s">
        <v>115</v>
      </c>
      <c r="T4" s="21" t="s">
        <v>114</v>
      </c>
      <c r="U4" s="22" t="s">
        <v>116</v>
      </c>
      <c r="V4" s="22" t="s">
        <v>117</v>
      </c>
      <c r="W4" s="22" t="s">
        <v>118</v>
      </c>
      <c r="X4" s="22" t="s">
        <v>169</v>
      </c>
      <c r="Y4" s="22" t="s">
        <v>119</v>
      </c>
      <c r="Z4" s="22" t="s">
        <v>120</v>
      </c>
      <c r="AA4" s="22" t="s">
        <v>121</v>
      </c>
      <c r="AB4" s="22" t="s">
        <v>19</v>
      </c>
      <c r="AC4" s="23" t="s">
        <v>122</v>
      </c>
      <c r="AD4" s="23" t="s">
        <v>123</v>
      </c>
      <c r="AE4" s="23" t="s">
        <v>20</v>
      </c>
      <c r="AF4" s="22" t="s">
        <v>21</v>
      </c>
      <c r="AG4" s="22" t="s">
        <v>124</v>
      </c>
      <c r="AH4" s="22" t="s">
        <v>170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3"/>
    </row>
    <row r="5" spans="1:58" s="8" customFormat="1" ht="42.75" x14ac:dyDescent="0.2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0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>+R5/30*5</f>
        <v>13832.5</v>
      </c>
      <c r="V5" s="44">
        <f t="shared" ref="V5:V44" si="0">+R5/30*50</f>
        <v>138325</v>
      </c>
      <c r="W5" s="44"/>
      <c r="X5" s="44">
        <f>+R5*17.5 %</f>
        <v>14524.124999999998</v>
      </c>
      <c r="Y5" s="44">
        <f t="shared" ref="Y5:Y44" si="1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2">R5*AB5</f>
        <v>7768.3320000000003</v>
      </c>
      <c r="AD5" s="47">
        <f t="shared" ref="AD5:AD44" si="3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4">+(S5+X5+Y5+Z5+AA5+AC5+AD5+T5)*12+U5+V5+W5+AG5+AH5</f>
        <v>1553333.9899999998</v>
      </c>
      <c r="AJ5" s="51">
        <v>12</v>
      </c>
      <c r="AK5" s="52">
        <v>0</v>
      </c>
      <c r="AL5" s="51">
        <f t="shared" ref="AL5:AL44" si="5">R5*AK5</f>
        <v>0</v>
      </c>
      <c r="AM5" s="51">
        <f t="shared" ref="AM5:AM44" si="6">AL5*AJ5</f>
        <v>0</v>
      </c>
      <c r="AN5" s="51">
        <f t="shared" ref="AN5:AN44" si="7">AL5/30*20*0.25</f>
        <v>0</v>
      </c>
      <c r="AO5" s="51">
        <f t="shared" ref="AO5:AO44" si="8">AL5/30*50</f>
        <v>0</v>
      </c>
      <c r="AP5" s="51">
        <f t="shared" ref="AP5:AP44" si="9">ROUNDUP((V5+AO5)*0.3,0)</f>
        <v>41498</v>
      </c>
      <c r="AQ5" s="51">
        <f t="shared" ref="AQ5:AQ44" si="10">AL5/2</f>
        <v>0</v>
      </c>
      <c r="AR5" s="53">
        <f t="shared" ref="AR5:AR44" si="11">AM5*0.09</f>
        <v>0</v>
      </c>
      <c r="AS5" s="51">
        <f t="shared" ref="AS5:AS44" si="12">AM5*0.03</f>
        <v>0</v>
      </c>
      <c r="AT5" s="51">
        <f t="shared" ref="AT5:AT44" si="13">AM5*0.099724</f>
        <v>0</v>
      </c>
      <c r="AU5" s="51">
        <f t="shared" ref="AU5:AU44" si="14">AM5*0.02</f>
        <v>0</v>
      </c>
      <c r="AV5" s="51">
        <f t="shared" ref="AV5:AV28" si="15">AM5*X5</f>
        <v>0</v>
      </c>
      <c r="AW5" s="51">
        <f t="shared" ref="AW5:AW26" si="16">AM5*AC5</f>
        <v>0</v>
      </c>
      <c r="AX5" s="54">
        <f t="shared" ref="AX5:AX44" si="17">AM5+AN5+AO5+AP5+AQ5+AR5+AS5+AT5+AU5+AV5+AW5</f>
        <v>41498</v>
      </c>
      <c r="BD5" s="150">
        <f t="shared" ref="BD5:BD43" si="18">S5+AC5+AD5</f>
        <v>92497.927499999991</v>
      </c>
      <c r="BE5" s="101">
        <f t="shared" ref="BE5:BE43" si="19">((BD5*12)+AH5)</f>
        <v>1123807.6299999999</v>
      </c>
    </row>
    <row r="6" spans="1:58" ht="42.75" x14ac:dyDescent="0.2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1" t="s">
        <v>39</v>
      </c>
      <c r="J6" s="68">
        <v>41380</v>
      </c>
      <c r="K6" s="139">
        <v>23</v>
      </c>
      <c r="L6" s="70">
        <v>40</v>
      </c>
      <c r="M6" s="69" t="s">
        <v>40</v>
      </c>
      <c r="N6" s="71" t="s">
        <v>46</v>
      </c>
      <c r="O6" s="110" t="s">
        <v>47</v>
      </c>
      <c r="P6" s="111" t="s">
        <v>48</v>
      </c>
      <c r="Q6" s="72">
        <v>1</v>
      </c>
      <c r="R6" s="138">
        <v>47106</v>
      </c>
      <c r="S6" s="112">
        <f t="shared" ref="S6:S44" si="20">R6</f>
        <v>47106</v>
      </c>
      <c r="T6" s="113">
        <v>0</v>
      </c>
      <c r="U6" s="78">
        <f t="shared" ref="U6:U44" si="21">+R6/30*5</f>
        <v>7851</v>
      </c>
      <c r="V6" s="78">
        <f t="shared" si="0"/>
        <v>78510</v>
      </c>
      <c r="W6" s="78"/>
      <c r="X6" s="44">
        <f t="shared" ref="X6:X44" si="22">+R6*17.5 %</f>
        <v>8243.5499999999993</v>
      </c>
      <c r="Y6" s="78">
        <f t="shared" si="1"/>
        <v>1413.1799999999998</v>
      </c>
      <c r="Z6" s="78">
        <v>1590.43</v>
      </c>
      <c r="AA6" s="78">
        <f t="shared" ref="AA6:AA44" si="23">+R6*2%</f>
        <v>942.12</v>
      </c>
      <c r="AB6" s="114">
        <v>9.5000000000000001E-2</v>
      </c>
      <c r="AC6" s="79">
        <f t="shared" si="2"/>
        <v>4475.07</v>
      </c>
      <c r="AD6" s="80">
        <f t="shared" si="3"/>
        <v>1177.6500000000001</v>
      </c>
      <c r="AE6" s="81">
        <v>2.5000000000000001E-2</v>
      </c>
      <c r="AF6" s="49" t="s">
        <v>44</v>
      </c>
      <c r="AG6" s="115">
        <f>AX6</f>
        <v>23553</v>
      </c>
      <c r="AH6" s="50">
        <f t="shared" ref="AH6:AH44" si="24">R6/30*5</f>
        <v>7851</v>
      </c>
      <c r="AI6" s="115">
        <f t="shared" si="4"/>
        <v>897141.00000000012</v>
      </c>
      <c r="AJ6" s="116">
        <v>12</v>
      </c>
      <c r="AK6" s="117">
        <v>0</v>
      </c>
      <c r="AL6" s="116">
        <f t="shared" si="5"/>
        <v>0</v>
      </c>
      <c r="AM6" s="116">
        <f t="shared" si="6"/>
        <v>0</v>
      </c>
      <c r="AN6" s="116">
        <f t="shared" si="7"/>
        <v>0</v>
      </c>
      <c r="AO6" s="116">
        <f t="shared" si="8"/>
        <v>0</v>
      </c>
      <c r="AP6" s="116">
        <f t="shared" si="9"/>
        <v>23553</v>
      </c>
      <c r="AQ6" s="116">
        <f t="shared" si="10"/>
        <v>0</v>
      </c>
      <c r="AR6" s="118">
        <f t="shared" si="11"/>
        <v>0</v>
      </c>
      <c r="AS6" s="116">
        <f t="shared" si="12"/>
        <v>0</v>
      </c>
      <c r="AT6" s="116">
        <f t="shared" si="13"/>
        <v>0</v>
      </c>
      <c r="AU6" s="116">
        <f t="shared" si="14"/>
        <v>0</v>
      </c>
      <c r="AV6" s="116">
        <f t="shared" si="15"/>
        <v>0</v>
      </c>
      <c r="AW6" s="116">
        <f t="shared" si="16"/>
        <v>0</v>
      </c>
      <c r="AX6" s="119">
        <f t="shared" si="17"/>
        <v>23553</v>
      </c>
      <c r="BC6" s="8"/>
      <c r="BD6" s="150">
        <f t="shared" si="18"/>
        <v>52758.720000000001</v>
      </c>
      <c r="BE6" s="101">
        <f t="shared" si="19"/>
        <v>640955.64</v>
      </c>
      <c r="BF6" s="8"/>
    </row>
    <row r="7" spans="1:58" s="82" customFormat="1" ht="57" x14ac:dyDescent="0.2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2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5">
        <f t="shared" si="20"/>
        <v>34488</v>
      </c>
      <c r="T7" s="126">
        <v>0</v>
      </c>
      <c r="U7" s="85">
        <f t="shared" si="21"/>
        <v>5748</v>
      </c>
      <c r="V7" s="85">
        <f t="shared" si="0"/>
        <v>57479.999999999993</v>
      </c>
      <c r="W7" s="85">
        <f t="shared" ref="W7:W44" si="25">R7/30*15</f>
        <v>17244</v>
      </c>
      <c r="X7" s="44">
        <f t="shared" si="22"/>
        <v>6035.4</v>
      </c>
      <c r="Y7" s="85">
        <f t="shared" si="1"/>
        <v>1034.6399999999999</v>
      </c>
      <c r="Z7" s="85">
        <v>1398.05</v>
      </c>
      <c r="AA7" s="85">
        <f t="shared" si="23"/>
        <v>689.76</v>
      </c>
      <c r="AB7" s="127">
        <v>0.105</v>
      </c>
      <c r="AC7" s="128">
        <f t="shared" si="2"/>
        <v>3621.24</v>
      </c>
      <c r="AD7" s="129">
        <f t="shared" si="3"/>
        <v>862.2</v>
      </c>
      <c r="AE7" s="130">
        <v>2.5000000000000001E-2</v>
      </c>
      <c r="AF7" s="131" t="s">
        <v>44</v>
      </c>
      <c r="AG7" s="131">
        <f>AX7</f>
        <v>17244</v>
      </c>
      <c r="AH7" s="50">
        <f t="shared" si="24"/>
        <v>5748</v>
      </c>
      <c r="AI7" s="131">
        <f t="shared" si="4"/>
        <v>681015.48</v>
      </c>
      <c r="AJ7" s="120">
        <v>12</v>
      </c>
      <c r="AK7" s="121">
        <v>0</v>
      </c>
      <c r="AL7" s="120">
        <f t="shared" si="5"/>
        <v>0</v>
      </c>
      <c r="AM7" s="120">
        <f t="shared" si="6"/>
        <v>0</v>
      </c>
      <c r="AN7" s="120">
        <f t="shared" si="7"/>
        <v>0</v>
      </c>
      <c r="AO7" s="120">
        <f t="shared" si="8"/>
        <v>0</v>
      </c>
      <c r="AP7" s="120">
        <f t="shared" si="9"/>
        <v>17244</v>
      </c>
      <c r="AQ7" s="120">
        <f t="shared" si="10"/>
        <v>0</v>
      </c>
      <c r="AR7" s="122">
        <f t="shared" si="11"/>
        <v>0</v>
      </c>
      <c r="AS7" s="120">
        <f t="shared" si="12"/>
        <v>0</v>
      </c>
      <c r="AT7" s="120">
        <f t="shared" si="13"/>
        <v>0</v>
      </c>
      <c r="AU7" s="120">
        <f t="shared" si="14"/>
        <v>0</v>
      </c>
      <c r="AV7" s="120">
        <f t="shared" si="15"/>
        <v>0</v>
      </c>
      <c r="AW7" s="120">
        <f t="shared" si="16"/>
        <v>0</v>
      </c>
      <c r="AX7" s="123">
        <f t="shared" si="17"/>
        <v>17244</v>
      </c>
      <c r="BC7" s="8"/>
      <c r="BD7" s="150">
        <f t="shared" si="18"/>
        <v>38971.439999999995</v>
      </c>
      <c r="BE7" s="101">
        <f t="shared" si="19"/>
        <v>473405.27999999991</v>
      </c>
      <c r="BF7" s="8"/>
    </row>
    <row r="8" spans="1:58" s="82" customFormat="1" ht="57" x14ac:dyDescent="0.2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2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156</v>
      </c>
      <c r="O8" s="61" t="s">
        <v>46</v>
      </c>
      <c r="P8" s="61" t="s">
        <v>47</v>
      </c>
      <c r="Q8" s="76">
        <v>1</v>
      </c>
      <c r="R8" s="77">
        <v>34488</v>
      </c>
      <c r="S8" s="125">
        <f t="shared" si="20"/>
        <v>34488</v>
      </c>
      <c r="T8" s="126">
        <v>0</v>
      </c>
      <c r="U8" s="85">
        <f t="shared" si="21"/>
        <v>5748</v>
      </c>
      <c r="V8" s="85">
        <f t="shared" si="0"/>
        <v>57479.999999999993</v>
      </c>
      <c r="W8" s="85">
        <f t="shared" si="25"/>
        <v>17244</v>
      </c>
      <c r="X8" s="44">
        <f t="shared" si="22"/>
        <v>6035.4</v>
      </c>
      <c r="Y8" s="85">
        <f t="shared" si="1"/>
        <v>1034.6399999999999</v>
      </c>
      <c r="Z8" s="85">
        <v>1398.05</v>
      </c>
      <c r="AA8" s="85">
        <f t="shared" si="23"/>
        <v>689.76</v>
      </c>
      <c r="AB8" s="127">
        <v>0.105</v>
      </c>
      <c r="AC8" s="128">
        <f t="shared" si="2"/>
        <v>3621.24</v>
      </c>
      <c r="AD8" s="129">
        <f t="shared" si="3"/>
        <v>862.2</v>
      </c>
      <c r="AE8" s="130">
        <v>2.5000000000000001E-2</v>
      </c>
      <c r="AF8" s="131" t="s">
        <v>44</v>
      </c>
      <c r="AG8" s="131">
        <f t="shared" ref="AG8:AG44" si="26">AX8</f>
        <v>17244</v>
      </c>
      <c r="AH8" s="50">
        <f t="shared" si="24"/>
        <v>5748</v>
      </c>
      <c r="AI8" s="131">
        <f t="shared" si="4"/>
        <v>681015.48</v>
      </c>
      <c r="AJ8" s="120">
        <v>12</v>
      </c>
      <c r="AK8" s="121">
        <v>0</v>
      </c>
      <c r="AL8" s="120">
        <f t="shared" si="5"/>
        <v>0</v>
      </c>
      <c r="AM8" s="120">
        <f t="shared" si="6"/>
        <v>0</v>
      </c>
      <c r="AN8" s="120">
        <f t="shared" si="7"/>
        <v>0</v>
      </c>
      <c r="AO8" s="120">
        <f t="shared" si="8"/>
        <v>0</v>
      </c>
      <c r="AP8" s="120">
        <f t="shared" si="9"/>
        <v>17244</v>
      </c>
      <c r="AQ8" s="120">
        <f t="shared" si="10"/>
        <v>0</v>
      </c>
      <c r="AR8" s="122">
        <f t="shared" si="11"/>
        <v>0</v>
      </c>
      <c r="AS8" s="120">
        <f t="shared" si="12"/>
        <v>0</v>
      </c>
      <c r="AT8" s="120">
        <f t="shared" si="13"/>
        <v>0</v>
      </c>
      <c r="AU8" s="120">
        <f t="shared" si="14"/>
        <v>0</v>
      </c>
      <c r="AV8" s="120">
        <f t="shared" si="15"/>
        <v>0</v>
      </c>
      <c r="AW8" s="120">
        <f t="shared" si="16"/>
        <v>0</v>
      </c>
      <c r="AX8" s="123">
        <f t="shared" si="17"/>
        <v>17244</v>
      </c>
      <c r="BC8" s="8"/>
      <c r="BD8" s="150">
        <f t="shared" si="18"/>
        <v>38971.439999999995</v>
      </c>
      <c r="BE8" s="101">
        <f t="shared" si="19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2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133</v>
      </c>
      <c r="O9" s="61" t="s">
        <v>46</v>
      </c>
      <c r="P9" s="61" t="s">
        <v>47</v>
      </c>
      <c r="Q9" s="76">
        <v>1</v>
      </c>
      <c r="R9" s="77">
        <v>34488</v>
      </c>
      <c r="S9" s="125">
        <f t="shared" si="20"/>
        <v>34488</v>
      </c>
      <c r="T9" s="126">
        <v>0</v>
      </c>
      <c r="U9" s="85">
        <f t="shared" si="21"/>
        <v>5748</v>
      </c>
      <c r="V9" s="85">
        <f t="shared" si="0"/>
        <v>57479.999999999993</v>
      </c>
      <c r="W9" s="85">
        <f t="shared" si="25"/>
        <v>17244</v>
      </c>
      <c r="X9" s="44">
        <f t="shared" si="22"/>
        <v>6035.4</v>
      </c>
      <c r="Y9" s="85">
        <f t="shared" si="1"/>
        <v>1034.6399999999999</v>
      </c>
      <c r="Z9" s="85">
        <v>1398.05</v>
      </c>
      <c r="AA9" s="85">
        <f t="shared" si="23"/>
        <v>689.76</v>
      </c>
      <c r="AB9" s="127">
        <v>0.105</v>
      </c>
      <c r="AC9" s="128">
        <f t="shared" si="2"/>
        <v>3621.24</v>
      </c>
      <c r="AD9" s="129">
        <f t="shared" si="3"/>
        <v>862.2</v>
      </c>
      <c r="AE9" s="130">
        <v>2.5000000000000001E-2</v>
      </c>
      <c r="AF9" s="131" t="s">
        <v>44</v>
      </c>
      <c r="AG9" s="131">
        <f t="shared" si="26"/>
        <v>17244</v>
      </c>
      <c r="AH9" s="50">
        <f t="shared" si="24"/>
        <v>5748</v>
      </c>
      <c r="AI9" s="131">
        <f t="shared" si="4"/>
        <v>681015.48</v>
      </c>
      <c r="AJ9" s="120">
        <v>12</v>
      </c>
      <c r="AK9" s="121">
        <v>0</v>
      </c>
      <c r="AL9" s="120">
        <f t="shared" si="5"/>
        <v>0</v>
      </c>
      <c r="AM9" s="120">
        <f t="shared" si="6"/>
        <v>0</v>
      </c>
      <c r="AN9" s="120">
        <f t="shared" si="7"/>
        <v>0</v>
      </c>
      <c r="AO9" s="120">
        <f t="shared" si="8"/>
        <v>0</v>
      </c>
      <c r="AP9" s="120">
        <f t="shared" si="9"/>
        <v>17244</v>
      </c>
      <c r="AQ9" s="120">
        <f t="shared" si="10"/>
        <v>0</v>
      </c>
      <c r="AR9" s="122">
        <f t="shared" si="11"/>
        <v>0</v>
      </c>
      <c r="AS9" s="120">
        <f t="shared" si="12"/>
        <v>0</v>
      </c>
      <c r="AT9" s="120">
        <f t="shared" si="13"/>
        <v>0</v>
      </c>
      <c r="AU9" s="120">
        <f t="shared" si="14"/>
        <v>0</v>
      </c>
      <c r="AV9" s="120">
        <f t="shared" si="15"/>
        <v>0</v>
      </c>
      <c r="AW9" s="120">
        <f t="shared" si="16"/>
        <v>0</v>
      </c>
      <c r="AX9" s="123">
        <f t="shared" si="17"/>
        <v>17244</v>
      </c>
      <c r="BC9" s="8"/>
      <c r="BD9" s="150">
        <f t="shared" si="18"/>
        <v>38971.439999999995</v>
      </c>
      <c r="BE9" s="101">
        <f t="shared" si="19"/>
        <v>473405.27999999991</v>
      </c>
      <c r="BF9" s="8"/>
    </row>
    <row r="10" spans="1:58" s="82" customFormat="1" ht="42.75" x14ac:dyDescent="0.2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2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171</v>
      </c>
      <c r="O10" s="62" t="s">
        <v>46</v>
      </c>
      <c r="P10" s="61" t="s">
        <v>47</v>
      </c>
      <c r="Q10" s="76">
        <v>1</v>
      </c>
      <c r="R10" s="77">
        <v>34488</v>
      </c>
      <c r="S10" s="125">
        <f t="shared" si="20"/>
        <v>34488</v>
      </c>
      <c r="T10" s="77">
        <v>240</v>
      </c>
      <c r="U10" s="85">
        <f t="shared" si="21"/>
        <v>5748</v>
      </c>
      <c r="V10" s="85">
        <f t="shared" si="0"/>
        <v>57479.999999999993</v>
      </c>
      <c r="W10" s="85">
        <f t="shared" si="25"/>
        <v>17244</v>
      </c>
      <c r="X10" s="44">
        <f t="shared" si="22"/>
        <v>6035.4</v>
      </c>
      <c r="Y10" s="85">
        <f t="shared" si="1"/>
        <v>1034.6399999999999</v>
      </c>
      <c r="Z10" s="85">
        <v>1398.05</v>
      </c>
      <c r="AA10" s="85">
        <f t="shared" si="23"/>
        <v>689.76</v>
      </c>
      <c r="AB10" s="127">
        <v>0.105</v>
      </c>
      <c r="AC10" s="128">
        <f t="shared" si="2"/>
        <v>3621.24</v>
      </c>
      <c r="AD10" s="129">
        <f t="shared" si="3"/>
        <v>862.2</v>
      </c>
      <c r="AE10" s="130">
        <v>2.5000000000000001E-2</v>
      </c>
      <c r="AF10" s="131" t="s">
        <v>44</v>
      </c>
      <c r="AG10" s="131">
        <f t="shared" si="26"/>
        <v>17244</v>
      </c>
      <c r="AH10" s="50">
        <f t="shared" si="24"/>
        <v>5748</v>
      </c>
      <c r="AI10" s="131">
        <f t="shared" si="4"/>
        <v>683895.48</v>
      </c>
      <c r="AJ10" s="120">
        <v>12</v>
      </c>
      <c r="AK10" s="121">
        <v>0</v>
      </c>
      <c r="AL10" s="120">
        <f t="shared" si="5"/>
        <v>0</v>
      </c>
      <c r="AM10" s="120">
        <f t="shared" si="6"/>
        <v>0</v>
      </c>
      <c r="AN10" s="120">
        <f t="shared" si="7"/>
        <v>0</v>
      </c>
      <c r="AO10" s="120">
        <f t="shared" si="8"/>
        <v>0</v>
      </c>
      <c r="AP10" s="120">
        <f t="shared" si="9"/>
        <v>17244</v>
      </c>
      <c r="AQ10" s="120">
        <f t="shared" si="10"/>
        <v>0</v>
      </c>
      <c r="AR10" s="122">
        <f t="shared" si="11"/>
        <v>0</v>
      </c>
      <c r="AS10" s="120">
        <f t="shared" si="12"/>
        <v>0</v>
      </c>
      <c r="AT10" s="120">
        <f t="shared" si="13"/>
        <v>0</v>
      </c>
      <c r="AU10" s="120">
        <f t="shared" si="14"/>
        <v>0</v>
      </c>
      <c r="AV10" s="120">
        <f t="shared" si="15"/>
        <v>0</v>
      </c>
      <c r="AW10" s="120">
        <f t="shared" si="16"/>
        <v>0</v>
      </c>
      <c r="AX10" s="123">
        <f t="shared" si="17"/>
        <v>17244</v>
      </c>
      <c r="BC10" s="8"/>
      <c r="BD10" s="150">
        <f t="shared" si="18"/>
        <v>38971.439999999995</v>
      </c>
      <c r="BE10" s="101">
        <f t="shared" si="19"/>
        <v>473405.27999999991</v>
      </c>
      <c r="BF10" s="8"/>
    </row>
    <row r="11" spans="1:58" s="124" customFormat="1" ht="28.5" x14ac:dyDescent="0.2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2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54</v>
      </c>
      <c r="O11" s="61" t="s">
        <v>46</v>
      </c>
      <c r="P11" s="61" t="s">
        <v>47</v>
      </c>
      <c r="Q11" s="76">
        <v>1</v>
      </c>
      <c r="R11" s="77">
        <v>34488</v>
      </c>
      <c r="S11" s="125">
        <f t="shared" si="20"/>
        <v>34488</v>
      </c>
      <c r="T11" s="126">
        <v>0</v>
      </c>
      <c r="U11" s="85">
        <f t="shared" si="21"/>
        <v>5748</v>
      </c>
      <c r="V11" s="85">
        <f t="shared" si="0"/>
        <v>57479.999999999993</v>
      </c>
      <c r="W11" s="85">
        <f t="shared" si="25"/>
        <v>17244</v>
      </c>
      <c r="X11" s="44">
        <f t="shared" si="22"/>
        <v>6035.4</v>
      </c>
      <c r="Y11" s="85">
        <f t="shared" si="1"/>
        <v>1034.6399999999999</v>
      </c>
      <c r="Z11" s="85">
        <v>1398.05</v>
      </c>
      <c r="AA11" s="85">
        <f t="shared" si="23"/>
        <v>689.76</v>
      </c>
      <c r="AB11" s="127">
        <v>0.105</v>
      </c>
      <c r="AC11" s="128">
        <f t="shared" si="2"/>
        <v>3621.24</v>
      </c>
      <c r="AD11" s="129">
        <f t="shared" si="3"/>
        <v>862.2</v>
      </c>
      <c r="AE11" s="130">
        <v>2.5000000000000001E-2</v>
      </c>
      <c r="AF11" s="131" t="s">
        <v>44</v>
      </c>
      <c r="AG11" s="131">
        <f t="shared" si="26"/>
        <v>17244</v>
      </c>
      <c r="AH11" s="50">
        <f t="shared" si="24"/>
        <v>5748</v>
      </c>
      <c r="AI11" s="131">
        <f t="shared" si="4"/>
        <v>681015.48</v>
      </c>
      <c r="AJ11" s="120">
        <v>12</v>
      </c>
      <c r="AK11" s="121">
        <v>0</v>
      </c>
      <c r="AL11" s="120">
        <f t="shared" si="5"/>
        <v>0</v>
      </c>
      <c r="AM11" s="120">
        <f t="shared" si="6"/>
        <v>0</v>
      </c>
      <c r="AN11" s="120">
        <f t="shared" si="7"/>
        <v>0</v>
      </c>
      <c r="AO11" s="120">
        <f t="shared" si="8"/>
        <v>0</v>
      </c>
      <c r="AP11" s="120">
        <f t="shared" si="9"/>
        <v>17244</v>
      </c>
      <c r="AQ11" s="120">
        <f t="shared" si="10"/>
        <v>0</v>
      </c>
      <c r="AR11" s="122">
        <f t="shared" si="11"/>
        <v>0</v>
      </c>
      <c r="AS11" s="120">
        <f t="shared" si="12"/>
        <v>0</v>
      </c>
      <c r="AT11" s="120">
        <f t="shared" si="13"/>
        <v>0</v>
      </c>
      <c r="AU11" s="120">
        <f t="shared" si="14"/>
        <v>0</v>
      </c>
      <c r="AV11" s="120">
        <f t="shared" si="15"/>
        <v>0</v>
      </c>
      <c r="AW11" s="120">
        <f t="shared" si="16"/>
        <v>0</v>
      </c>
      <c r="AX11" s="123">
        <f t="shared" si="17"/>
        <v>17244</v>
      </c>
      <c r="BC11" s="8"/>
      <c r="BD11" s="150">
        <f t="shared" si="18"/>
        <v>38971.439999999995</v>
      </c>
      <c r="BE11" s="101">
        <f t="shared" si="19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2" t="s">
        <v>52</v>
      </c>
      <c r="J12" s="87">
        <v>42263</v>
      </c>
      <c r="K12" s="36">
        <v>20</v>
      </c>
      <c r="L12" s="36">
        <v>40</v>
      </c>
      <c r="M12" s="36" t="s">
        <v>56</v>
      </c>
      <c r="N12" s="38" t="s">
        <v>136</v>
      </c>
      <c r="O12" s="62" t="s">
        <v>46</v>
      </c>
      <c r="P12" s="61" t="s">
        <v>47</v>
      </c>
      <c r="Q12" s="76">
        <v>1</v>
      </c>
      <c r="R12" s="77">
        <v>34488</v>
      </c>
      <c r="S12" s="125">
        <f t="shared" si="20"/>
        <v>34488</v>
      </c>
      <c r="T12" s="126">
        <v>0</v>
      </c>
      <c r="U12" s="85">
        <f t="shared" si="21"/>
        <v>5748</v>
      </c>
      <c r="V12" s="85">
        <f t="shared" si="0"/>
        <v>57479.999999999993</v>
      </c>
      <c r="W12" s="85">
        <f t="shared" si="25"/>
        <v>17244</v>
      </c>
      <c r="X12" s="44">
        <f t="shared" si="22"/>
        <v>6035.4</v>
      </c>
      <c r="Y12" s="85">
        <f t="shared" si="1"/>
        <v>1034.6399999999999</v>
      </c>
      <c r="Z12" s="85">
        <v>1398.05</v>
      </c>
      <c r="AA12" s="85">
        <f t="shared" si="23"/>
        <v>689.76</v>
      </c>
      <c r="AB12" s="127">
        <v>0.105</v>
      </c>
      <c r="AC12" s="128">
        <f t="shared" si="2"/>
        <v>3621.24</v>
      </c>
      <c r="AD12" s="129">
        <f t="shared" si="3"/>
        <v>862.2</v>
      </c>
      <c r="AE12" s="130">
        <v>2.5000000000000001E-2</v>
      </c>
      <c r="AF12" s="131" t="s">
        <v>44</v>
      </c>
      <c r="AG12" s="131">
        <f t="shared" si="26"/>
        <v>17244</v>
      </c>
      <c r="AH12" s="50">
        <f t="shared" si="24"/>
        <v>5748</v>
      </c>
      <c r="AI12" s="131">
        <f t="shared" si="4"/>
        <v>681015.48</v>
      </c>
      <c r="AJ12" s="120">
        <v>12</v>
      </c>
      <c r="AK12" s="121">
        <v>0</v>
      </c>
      <c r="AL12" s="120">
        <f t="shared" si="5"/>
        <v>0</v>
      </c>
      <c r="AM12" s="120">
        <f t="shared" si="6"/>
        <v>0</v>
      </c>
      <c r="AN12" s="120">
        <f t="shared" si="7"/>
        <v>0</v>
      </c>
      <c r="AO12" s="120">
        <f t="shared" si="8"/>
        <v>0</v>
      </c>
      <c r="AP12" s="120">
        <f t="shared" si="9"/>
        <v>17244</v>
      </c>
      <c r="AQ12" s="120">
        <f t="shared" si="10"/>
        <v>0</v>
      </c>
      <c r="AR12" s="122">
        <f t="shared" si="11"/>
        <v>0</v>
      </c>
      <c r="AS12" s="120">
        <f t="shared" si="12"/>
        <v>0</v>
      </c>
      <c r="AT12" s="120">
        <f t="shared" si="13"/>
        <v>0</v>
      </c>
      <c r="AU12" s="120">
        <f t="shared" si="14"/>
        <v>0</v>
      </c>
      <c r="AV12" s="120">
        <f t="shared" si="15"/>
        <v>0</v>
      </c>
      <c r="AW12" s="120">
        <f t="shared" si="16"/>
        <v>0</v>
      </c>
      <c r="AX12" s="123">
        <f t="shared" si="17"/>
        <v>17244</v>
      </c>
      <c r="BC12" s="8"/>
      <c r="BD12" s="150">
        <f t="shared" si="18"/>
        <v>38971.439999999995</v>
      </c>
      <c r="BE12" s="101">
        <f t="shared" si="19"/>
        <v>473405.27999999991</v>
      </c>
      <c r="BF12" s="8"/>
    </row>
    <row r="13" spans="1:58" s="82" customFormat="1" ht="42.75" x14ac:dyDescent="0.2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2" t="s">
        <v>39</v>
      </c>
      <c r="J13" s="35">
        <v>39874</v>
      </c>
      <c r="K13" s="36">
        <v>20</v>
      </c>
      <c r="L13" s="36">
        <v>40</v>
      </c>
      <c r="M13" s="36" t="s">
        <v>56</v>
      </c>
      <c r="N13" s="38" t="s">
        <v>174</v>
      </c>
      <c r="O13" s="62" t="s">
        <v>46</v>
      </c>
      <c r="P13" s="61" t="s">
        <v>47</v>
      </c>
      <c r="Q13" s="76">
        <v>1</v>
      </c>
      <c r="R13" s="77">
        <v>34488</v>
      </c>
      <c r="S13" s="125">
        <f t="shared" si="20"/>
        <v>34488</v>
      </c>
      <c r="T13" s="77">
        <v>160</v>
      </c>
      <c r="U13" s="85">
        <f t="shared" si="21"/>
        <v>5748</v>
      </c>
      <c r="V13" s="85">
        <f t="shared" si="0"/>
        <v>57479.999999999993</v>
      </c>
      <c r="W13" s="85">
        <f t="shared" si="25"/>
        <v>17244</v>
      </c>
      <c r="X13" s="44">
        <f t="shared" si="22"/>
        <v>6035.4</v>
      </c>
      <c r="Y13" s="86">
        <f t="shared" si="1"/>
        <v>1034.6399999999999</v>
      </c>
      <c r="Z13" s="85">
        <v>1398.05</v>
      </c>
      <c r="AA13" s="85">
        <f t="shared" si="23"/>
        <v>689.76</v>
      </c>
      <c r="AB13" s="127">
        <v>0.105</v>
      </c>
      <c r="AC13" s="128">
        <f t="shared" si="2"/>
        <v>3621.24</v>
      </c>
      <c r="AD13" s="129">
        <f t="shared" si="3"/>
        <v>862.2</v>
      </c>
      <c r="AE13" s="130">
        <v>2.5000000000000001E-2</v>
      </c>
      <c r="AF13" s="132" t="s">
        <v>44</v>
      </c>
      <c r="AG13" s="131">
        <f t="shared" si="26"/>
        <v>17244</v>
      </c>
      <c r="AH13" s="50">
        <f t="shared" si="24"/>
        <v>5748</v>
      </c>
      <c r="AI13" s="131">
        <f t="shared" si="4"/>
        <v>682935.48</v>
      </c>
      <c r="AJ13" s="120">
        <v>12</v>
      </c>
      <c r="AK13" s="121">
        <v>0</v>
      </c>
      <c r="AL13" s="120">
        <f t="shared" si="5"/>
        <v>0</v>
      </c>
      <c r="AM13" s="120">
        <f t="shared" si="6"/>
        <v>0</v>
      </c>
      <c r="AN13" s="120">
        <f t="shared" si="7"/>
        <v>0</v>
      </c>
      <c r="AO13" s="120">
        <f t="shared" si="8"/>
        <v>0</v>
      </c>
      <c r="AP13" s="120">
        <f t="shared" si="9"/>
        <v>17244</v>
      </c>
      <c r="AQ13" s="120">
        <f t="shared" si="10"/>
        <v>0</v>
      </c>
      <c r="AR13" s="122">
        <f t="shared" si="11"/>
        <v>0</v>
      </c>
      <c r="AS13" s="120">
        <f t="shared" si="12"/>
        <v>0</v>
      </c>
      <c r="AT13" s="120">
        <f t="shared" si="13"/>
        <v>0</v>
      </c>
      <c r="AU13" s="120">
        <f t="shared" si="14"/>
        <v>0</v>
      </c>
      <c r="AV13" s="120">
        <f t="shared" si="15"/>
        <v>0</v>
      </c>
      <c r="AW13" s="120">
        <f t="shared" si="16"/>
        <v>0</v>
      </c>
      <c r="AX13" s="123">
        <f t="shared" si="17"/>
        <v>17244</v>
      </c>
      <c r="BC13" s="8"/>
      <c r="BD13" s="150">
        <f t="shared" si="18"/>
        <v>38971.439999999995</v>
      </c>
      <c r="BE13" s="101">
        <f t="shared" si="19"/>
        <v>473405.27999999991</v>
      </c>
      <c r="BF13" s="8"/>
    </row>
    <row r="14" spans="1:58" s="82" customFormat="1" ht="42.75" x14ac:dyDescent="0.2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139</v>
      </c>
      <c r="I14" s="143" t="s">
        <v>39</v>
      </c>
      <c r="J14" s="87">
        <v>42370</v>
      </c>
      <c r="K14" s="36">
        <v>20</v>
      </c>
      <c r="L14" s="36">
        <v>40</v>
      </c>
      <c r="M14" s="36" t="s">
        <v>56</v>
      </c>
      <c r="N14" s="63" t="s">
        <v>58</v>
      </c>
      <c r="O14" s="133" t="s">
        <v>46</v>
      </c>
      <c r="P14" s="61" t="s">
        <v>47</v>
      </c>
      <c r="Q14" s="76">
        <v>1</v>
      </c>
      <c r="R14" s="77">
        <v>34488</v>
      </c>
      <c r="S14" s="125">
        <f t="shared" si="20"/>
        <v>34488</v>
      </c>
      <c r="T14" s="126">
        <v>0</v>
      </c>
      <c r="U14" s="85">
        <f t="shared" si="21"/>
        <v>5748</v>
      </c>
      <c r="V14" s="85">
        <f t="shared" si="0"/>
        <v>57479.999999999993</v>
      </c>
      <c r="W14" s="85">
        <f t="shared" si="25"/>
        <v>17244</v>
      </c>
      <c r="X14" s="44">
        <f t="shared" si="22"/>
        <v>6035.4</v>
      </c>
      <c r="Y14" s="85">
        <f t="shared" si="1"/>
        <v>1034.6399999999999</v>
      </c>
      <c r="Z14" s="85">
        <v>1398.05</v>
      </c>
      <c r="AA14" s="85">
        <f t="shared" si="23"/>
        <v>689.76</v>
      </c>
      <c r="AB14" s="127">
        <v>0.105</v>
      </c>
      <c r="AC14" s="128">
        <f t="shared" si="2"/>
        <v>3621.24</v>
      </c>
      <c r="AD14" s="129">
        <f t="shared" si="3"/>
        <v>862.2</v>
      </c>
      <c r="AE14" s="130">
        <v>2.5000000000000001E-2</v>
      </c>
      <c r="AF14" s="131" t="s">
        <v>44</v>
      </c>
      <c r="AG14" s="131">
        <f t="shared" si="26"/>
        <v>17244</v>
      </c>
      <c r="AH14" s="50">
        <f t="shared" si="24"/>
        <v>5748</v>
      </c>
      <c r="AI14" s="131">
        <f t="shared" si="4"/>
        <v>681015.48</v>
      </c>
      <c r="AJ14" s="120">
        <v>12</v>
      </c>
      <c r="AK14" s="121">
        <v>0</v>
      </c>
      <c r="AL14" s="120">
        <f t="shared" si="5"/>
        <v>0</v>
      </c>
      <c r="AM14" s="120">
        <f t="shared" si="6"/>
        <v>0</v>
      </c>
      <c r="AN14" s="120">
        <f t="shared" si="7"/>
        <v>0</v>
      </c>
      <c r="AO14" s="120">
        <f t="shared" si="8"/>
        <v>0</v>
      </c>
      <c r="AP14" s="120">
        <f t="shared" si="9"/>
        <v>17244</v>
      </c>
      <c r="AQ14" s="120">
        <f t="shared" si="10"/>
        <v>0</v>
      </c>
      <c r="AR14" s="122">
        <f t="shared" si="11"/>
        <v>0</v>
      </c>
      <c r="AS14" s="120">
        <f t="shared" si="12"/>
        <v>0</v>
      </c>
      <c r="AT14" s="120">
        <f t="shared" si="13"/>
        <v>0</v>
      </c>
      <c r="AU14" s="120">
        <f t="shared" si="14"/>
        <v>0</v>
      </c>
      <c r="AV14" s="120">
        <f t="shared" si="15"/>
        <v>0</v>
      </c>
      <c r="AW14" s="120">
        <f t="shared" si="16"/>
        <v>0</v>
      </c>
      <c r="AX14" s="123">
        <f t="shared" si="17"/>
        <v>17244</v>
      </c>
      <c r="BC14" s="8"/>
      <c r="BD14" s="150">
        <f t="shared" si="18"/>
        <v>38971.439999999995</v>
      </c>
      <c r="BE14" s="101">
        <f t="shared" si="19"/>
        <v>473405.27999999991</v>
      </c>
      <c r="BF14" s="8"/>
    </row>
    <row r="15" spans="1:58" s="82" customFormat="1" ht="42.75" x14ac:dyDescent="0.2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134</v>
      </c>
      <c r="I15" s="142" t="s">
        <v>39</v>
      </c>
      <c r="J15" s="35">
        <v>42156</v>
      </c>
      <c r="K15" s="36">
        <v>16</v>
      </c>
      <c r="L15" s="36">
        <v>40</v>
      </c>
      <c r="M15" s="36" t="s">
        <v>56</v>
      </c>
      <c r="N15" s="63" t="s">
        <v>59</v>
      </c>
      <c r="O15" s="64" t="s">
        <v>172</v>
      </c>
      <c r="P15" s="158" t="s">
        <v>46</v>
      </c>
      <c r="Q15" s="76">
        <v>1</v>
      </c>
      <c r="R15" s="77">
        <v>22186</v>
      </c>
      <c r="S15" s="125">
        <f t="shared" si="20"/>
        <v>22186</v>
      </c>
      <c r="T15" s="126">
        <v>0</v>
      </c>
      <c r="U15" s="85">
        <f t="shared" si="21"/>
        <v>3697.6666666666665</v>
      </c>
      <c r="V15" s="85">
        <f t="shared" si="0"/>
        <v>36976.666666666664</v>
      </c>
      <c r="W15" s="85">
        <f t="shared" si="25"/>
        <v>11093</v>
      </c>
      <c r="X15" s="44">
        <f t="shared" si="22"/>
        <v>3882.5499999999997</v>
      </c>
      <c r="Y15" s="86">
        <f t="shared" si="1"/>
        <v>665.57999999999993</v>
      </c>
      <c r="Z15" s="85">
        <v>1024.6099999999999</v>
      </c>
      <c r="AA15" s="85">
        <f t="shared" si="23"/>
        <v>443.72</v>
      </c>
      <c r="AB15" s="134">
        <v>0.17499999999999999</v>
      </c>
      <c r="AC15" s="128">
        <f t="shared" si="2"/>
        <v>3882.5499999999997</v>
      </c>
      <c r="AD15" s="129">
        <f t="shared" si="3"/>
        <v>0</v>
      </c>
      <c r="AE15" s="130"/>
      <c r="AF15" s="132" t="s">
        <v>44</v>
      </c>
      <c r="AG15" s="131">
        <f t="shared" si="26"/>
        <v>11093</v>
      </c>
      <c r="AH15" s="50">
        <f t="shared" si="24"/>
        <v>3697.6666666666665</v>
      </c>
      <c r="AI15" s="131">
        <f t="shared" si="4"/>
        <v>451578.12000000005</v>
      </c>
      <c r="AJ15" s="120">
        <v>12</v>
      </c>
      <c r="AK15" s="121">
        <v>0</v>
      </c>
      <c r="AL15" s="120">
        <f t="shared" si="5"/>
        <v>0</v>
      </c>
      <c r="AM15" s="120">
        <f t="shared" si="6"/>
        <v>0</v>
      </c>
      <c r="AN15" s="120">
        <f t="shared" si="7"/>
        <v>0</v>
      </c>
      <c r="AO15" s="120">
        <f t="shared" si="8"/>
        <v>0</v>
      </c>
      <c r="AP15" s="120">
        <f t="shared" si="9"/>
        <v>11093</v>
      </c>
      <c r="AQ15" s="120">
        <f t="shared" si="10"/>
        <v>0</v>
      </c>
      <c r="AR15" s="122">
        <f t="shared" si="11"/>
        <v>0</v>
      </c>
      <c r="AS15" s="120">
        <f t="shared" si="12"/>
        <v>0</v>
      </c>
      <c r="AT15" s="120">
        <f t="shared" si="13"/>
        <v>0</v>
      </c>
      <c r="AU15" s="120">
        <f t="shared" si="14"/>
        <v>0</v>
      </c>
      <c r="AV15" s="120">
        <f t="shared" si="15"/>
        <v>0</v>
      </c>
      <c r="AW15" s="120">
        <f t="shared" si="16"/>
        <v>0</v>
      </c>
      <c r="AX15" s="123">
        <f t="shared" si="17"/>
        <v>11093</v>
      </c>
      <c r="BC15" s="8"/>
      <c r="BD15" s="150">
        <f t="shared" si="18"/>
        <v>26068.55</v>
      </c>
      <c r="BE15" s="101">
        <f t="shared" si="19"/>
        <v>316520.26666666666</v>
      </c>
      <c r="BF15" s="8"/>
    </row>
    <row r="16" spans="1:58" s="82" customFormat="1" ht="42.75" x14ac:dyDescent="0.2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2" t="s">
        <v>39</v>
      </c>
      <c r="J16" s="35">
        <v>39114</v>
      </c>
      <c r="K16" s="36">
        <v>16</v>
      </c>
      <c r="L16" s="36">
        <v>40</v>
      </c>
      <c r="M16" s="36" t="s">
        <v>61</v>
      </c>
      <c r="N16" s="38" t="s">
        <v>62</v>
      </c>
      <c r="O16" s="62" t="s">
        <v>63</v>
      </c>
      <c r="P16" s="158" t="s">
        <v>46</v>
      </c>
      <c r="Q16" s="76">
        <v>1</v>
      </c>
      <c r="R16" s="77">
        <v>22186</v>
      </c>
      <c r="S16" s="125">
        <f t="shared" si="20"/>
        <v>22186</v>
      </c>
      <c r="T16" s="77">
        <v>160</v>
      </c>
      <c r="U16" s="85">
        <f t="shared" si="21"/>
        <v>3697.6666666666665</v>
      </c>
      <c r="V16" s="85">
        <f>+R16/30*50</f>
        <v>36976.666666666664</v>
      </c>
      <c r="W16" s="85">
        <f t="shared" si="25"/>
        <v>11093</v>
      </c>
      <c r="X16" s="44">
        <f t="shared" si="22"/>
        <v>3882.5499999999997</v>
      </c>
      <c r="Y16" s="86">
        <f t="shared" si="1"/>
        <v>665.57999999999993</v>
      </c>
      <c r="Z16" s="85">
        <v>1024.6099999999999</v>
      </c>
      <c r="AA16" s="85">
        <f t="shared" si="23"/>
        <v>443.72</v>
      </c>
      <c r="AB16" s="135">
        <v>0.17499999999999999</v>
      </c>
      <c r="AC16" s="128">
        <f t="shared" si="2"/>
        <v>3882.5499999999997</v>
      </c>
      <c r="AD16" s="129">
        <f t="shared" si="3"/>
        <v>0</v>
      </c>
      <c r="AE16" s="130"/>
      <c r="AF16" s="132" t="s">
        <v>44</v>
      </c>
      <c r="AG16" s="131">
        <f t="shared" si="26"/>
        <v>11093</v>
      </c>
      <c r="AH16" s="50">
        <f t="shared" si="24"/>
        <v>3697.6666666666665</v>
      </c>
      <c r="AI16" s="131">
        <f t="shared" si="4"/>
        <v>453498.12000000005</v>
      </c>
      <c r="AJ16" s="120">
        <v>12</v>
      </c>
      <c r="AK16" s="121">
        <v>0</v>
      </c>
      <c r="AL16" s="120">
        <f t="shared" si="5"/>
        <v>0</v>
      </c>
      <c r="AM16" s="120">
        <f t="shared" si="6"/>
        <v>0</v>
      </c>
      <c r="AN16" s="120">
        <f t="shared" si="7"/>
        <v>0</v>
      </c>
      <c r="AO16" s="120">
        <f t="shared" si="8"/>
        <v>0</v>
      </c>
      <c r="AP16" s="120">
        <f t="shared" si="9"/>
        <v>11093</v>
      </c>
      <c r="AQ16" s="120">
        <f t="shared" si="10"/>
        <v>0</v>
      </c>
      <c r="AR16" s="122">
        <f t="shared" si="11"/>
        <v>0</v>
      </c>
      <c r="AS16" s="120">
        <f t="shared" si="12"/>
        <v>0</v>
      </c>
      <c r="AT16" s="120">
        <f t="shared" si="13"/>
        <v>0</v>
      </c>
      <c r="AU16" s="120">
        <f t="shared" si="14"/>
        <v>0</v>
      </c>
      <c r="AV16" s="120">
        <f t="shared" si="15"/>
        <v>0</v>
      </c>
      <c r="AW16" s="120">
        <f t="shared" si="16"/>
        <v>0</v>
      </c>
      <c r="AX16" s="123">
        <f t="shared" si="17"/>
        <v>11093</v>
      </c>
      <c r="BC16" s="8"/>
      <c r="BD16" s="150">
        <f t="shared" si="18"/>
        <v>26068.55</v>
      </c>
      <c r="BE16" s="101">
        <f t="shared" si="19"/>
        <v>316520.26666666666</v>
      </c>
      <c r="BF16" s="8"/>
    </row>
    <row r="17" spans="1:58" s="82" customFormat="1" ht="57" x14ac:dyDescent="0.2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2" t="s">
        <v>52</v>
      </c>
      <c r="J17" s="35">
        <v>41471</v>
      </c>
      <c r="K17" s="36">
        <v>16</v>
      </c>
      <c r="L17" s="36">
        <v>40</v>
      </c>
      <c r="M17" s="36" t="s">
        <v>61</v>
      </c>
      <c r="N17" s="63" t="s">
        <v>59</v>
      </c>
      <c r="O17" s="64" t="s">
        <v>65</v>
      </c>
      <c r="P17" s="158" t="s">
        <v>46</v>
      </c>
      <c r="Q17" s="76">
        <v>1</v>
      </c>
      <c r="R17" s="77">
        <v>22186</v>
      </c>
      <c r="S17" s="125">
        <f t="shared" si="20"/>
        <v>22186</v>
      </c>
      <c r="T17" s="126">
        <v>0</v>
      </c>
      <c r="U17" s="85">
        <f t="shared" si="21"/>
        <v>3697.6666666666665</v>
      </c>
      <c r="V17" s="85">
        <f t="shared" si="0"/>
        <v>36976.666666666664</v>
      </c>
      <c r="W17" s="85">
        <f t="shared" si="25"/>
        <v>11093</v>
      </c>
      <c r="X17" s="44">
        <f t="shared" si="22"/>
        <v>3882.5499999999997</v>
      </c>
      <c r="Y17" s="86">
        <f t="shared" si="1"/>
        <v>665.57999999999993</v>
      </c>
      <c r="Z17" s="85">
        <v>1024.6099999999999</v>
      </c>
      <c r="AA17" s="85">
        <f t="shared" si="23"/>
        <v>443.72</v>
      </c>
      <c r="AB17" s="134">
        <v>0.17499999999999999</v>
      </c>
      <c r="AC17" s="128">
        <f t="shared" si="2"/>
        <v>3882.5499999999997</v>
      </c>
      <c r="AD17" s="129">
        <f t="shared" si="3"/>
        <v>0</v>
      </c>
      <c r="AE17" s="130"/>
      <c r="AF17" s="132" t="s">
        <v>44</v>
      </c>
      <c r="AG17" s="131">
        <f t="shared" si="26"/>
        <v>11093</v>
      </c>
      <c r="AH17" s="50">
        <f t="shared" si="24"/>
        <v>3697.6666666666665</v>
      </c>
      <c r="AI17" s="131">
        <f t="shared" si="4"/>
        <v>451578.12000000005</v>
      </c>
      <c r="AJ17" s="120">
        <v>12</v>
      </c>
      <c r="AK17" s="121">
        <v>0</v>
      </c>
      <c r="AL17" s="120">
        <f t="shared" si="5"/>
        <v>0</v>
      </c>
      <c r="AM17" s="120">
        <f t="shared" si="6"/>
        <v>0</v>
      </c>
      <c r="AN17" s="120">
        <f t="shared" si="7"/>
        <v>0</v>
      </c>
      <c r="AO17" s="120">
        <f t="shared" si="8"/>
        <v>0</v>
      </c>
      <c r="AP17" s="120">
        <f t="shared" si="9"/>
        <v>11093</v>
      </c>
      <c r="AQ17" s="120">
        <f t="shared" si="10"/>
        <v>0</v>
      </c>
      <c r="AR17" s="122">
        <f t="shared" si="11"/>
        <v>0</v>
      </c>
      <c r="AS17" s="120">
        <f t="shared" si="12"/>
        <v>0</v>
      </c>
      <c r="AT17" s="120">
        <f t="shared" si="13"/>
        <v>0</v>
      </c>
      <c r="AU17" s="120">
        <f t="shared" si="14"/>
        <v>0</v>
      </c>
      <c r="AV17" s="120">
        <f t="shared" si="15"/>
        <v>0</v>
      </c>
      <c r="AW17" s="120">
        <f t="shared" si="16"/>
        <v>0</v>
      </c>
      <c r="AX17" s="123">
        <f t="shared" si="17"/>
        <v>11093</v>
      </c>
      <c r="BC17" s="8"/>
      <c r="BD17" s="150">
        <f t="shared" si="18"/>
        <v>26068.55</v>
      </c>
      <c r="BE17" s="101">
        <f t="shared" si="19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2" t="s">
        <v>39</v>
      </c>
      <c r="J18" s="35">
        <v>42430</v>
      </c>
      <c r="K18" s="36">
        <v>16</v>
      </c>
      <c r="L18" s="36">
        <v>40</v>
      </c>
      <c r="M18" s="36" t="s">
        <v>61</v>
      </c>
      <c r="N18" s="38" t="s">
        <v>66</v>
      </c>
      <c r="O18" s="61" t="s">
        <v>67</v>
      </c>
      <c r="P18" s="158" t="s">
        <v>46</v>
      </c>
      <c r="Q18" s="76">
        <v>1</v>
      </c>
      <c r="R18" s="77">
        <v>22186</v>
      </c>
      <c r="S18" s="125">
        <f t="shared" si="20"/>
        <v>22186</v>
      </c>
      <c r="T18" s="126">
        <v>0</v>
      </c>
      <c r="U18" s="85">
        <f t="shared" si="21"/>
        <v>3697.6666666666665</v>
      </c>
      <c r="V18" s="85">
        <f t="shared" si="0"/>
        <v>36976.666666666664</v>
      </c>
      <c r="W18" s="85">
        <f t="shared" si="25"/>
        <v>11093</v>
      </c>
      <c r="X18" s="44">
        <f t="shared" si="22"/>
        <v>3882.5499999999997</v>
      </c>
      <c r="Y18" s="86">
        <f t="shared" si="1"/>
        <v>665.57999999999993</v>
      </c>
      <c r="Z18" s="85">
        <v>1024.68</v>
      </c>
      <c r="AA18" s="85">
        <f t="shared" si="23"/>
        <v>443.72</v>
      </c>
      <c r="AB18" s="135">
        <v>0.17499999999999999</v>
      </c>
      <c r="AC18" s="128">
        <f t="shared" si="2"/>
        <v>3882.5499999999997</v>
      </c>
      <c r="AD18" s="129">
        <f t="shared" si="3"/>
        <v>0</v>
      </c>
      <c r="AE18" s="130"/>
      <c r="AF18" s="132" t="s">
        <v>44</v>
      </c>
      <c r="AG18" s="131">
        <f t="shared" si="26"/>
        <v>11093</v>
      </c>
      <c r="AH18" s="50">
        <f t="shared" si="24"/>
        <v>3697.6666666666665</v>
      </c>
      <c r="AI18" s="131">
        <f t="shared" si="4"/>
        <v>451578.96</v>
      </c>
      <c r="AJ18" s="120">
        <v>12</v>
      </c>
      <c r="AK18" s="121">
        <v>0</v>
      </c>
      <c r="AL18" s="120">
        <f t="shared" si="5"/>
        <v>0</v>
      </c>
      <c r="AM18" s="120">
        <f t="shared" si="6"/>
        <v>0</v>
      </c>
      <c r="AN18" s="120">
        <f t="shared" si="7"/>
        <v>0</v>
      </c>
      <c r="AO18" s="120">
        <f t="shared" si="8"/>
        <v>0</v>
      </c>
      <c r="AP18" s="120">
        <f t="shared" si="9"/>
        <v>11093</v>
      </c>
      <c r="AQ18" s="120">
        <f t="shared" si="10"/>
        <v>0</v>
      </c>
      <c r="AR18" s="122">
        <f t="shared" si="11"/>
        <v>0</v>
      </c>
      <c r="AS18" s="120">
        <f t="shared" si="12"/>
        <v>0</v>
      </c>
      <c r="AT18" s="120">
        <f t="shared" si="13"/>
        <v>0</v>
      </c>
      <c r="AU18" s="120">
        <f t="shared" si="14"/>
        <v>0</v>
      </c>
      <c r="AV18" s="120">
        <f t="shared" si="15"/>
        <v>0</v>
      </c>
      <c r="AW18" s="120">
        <f t="shared" si="16"/>
        <v>0</v>
      </c>
      <c r="AX18" s="123">
        <f t="shared" si="17"/>
        <v>11093</v>
      </c>
      <c r="BC18" s="8"/>
      <c r="BD18" s="150">
        <f t="shared" si="18"/>
        <v>26068.55</v>
      </c>
      <c r="BE18" s="101">
        <f t="shared" si="19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2" t="s">
        <v>39</v>
      </c>
      <c r="J19" s="35">
        <v>41426</v>
      </c>
      <c r="K19" s="36">
        <v>16</v>
      </c>
      <c r="L19" s="36">
        <v>40</v>
      </c>
      <c r="M19" s="36" t="s">
        <v>56</v>
      </c>
      <c r="N19" s="38" t="s">
        <v>69</v>
      </c>
      <c r="O19" s="61" t="s">
        <v>173</v>
      </c>
      <c r="P19" s="158" t="s">
        <v>46</v>
      </c>
      <c r="Q19" s="76">
        <v>1</v>
      </c>
      <c r="R19" s="77">
        <v>22186</v>
      </c>
      <c r="S19" s="125">
        <f t="shared" si="20"/>
        <v>22186</v>
      </c>
      <c r="T19" s="126">
        <v>0</v>
      </c>
      <c r="U19" s="85">
        <f t="shared" si="21"/>
        <v>3697.6666666666665</v>
      </c>
      <c r="V19" s="85">
        <f t="shared" si="0"/>
        <v>36976.666666666664</v>
      </c>
      <c r="W19" s="85">
        <f t="shared" si="25"/>
        <v>11093</v>
      </c>
      <c r="X19" s="44">
        <f t="shared" si="22"/>
        <v>3882.5499999999997</v>
      </c>
      <c r="Y19" s="86">
        <f t="shared" si="1"/>
        <v>665.57999999999993</v>
      </c>
      <c r="Z19" s="85">
        <v>1024.68</v>
      </c>
      <c r="AA19" s="85">
        <f t="shared" si="23"/>
        <v>443.72</v>
      </c>
      <c r="AB19" s="134">
        <v>0.17499999999999999</v>
      </c>
      <c r="AC19" s="128">
        <f t="shared" si="2"/>
        <v>3882.5499999999997</v>
      </c>
      <c r="AD19" s="129">
        <f t="shared" si="3"/>
        <v>0</v>
      </c>
      <c r="AE19" s="130"/>
      <c r="AF19" s="132"/>
      <c r="AG19" s="131">
        <f t="shared" si="26"/>
        <v>11093</v>
      </c>
      <c r="AH19" s="50">
        <f t="shared" si="24"/>
        <v>3697.6666666666665</v>
      </c>
      <c r="AI19" s="131">
        <f t="shared" si="4"/>
        <v>451578.96</v>
      </c>
      <c r="AJ19" s="120">
        <v>12</v>
      </c>
      <c r="AK19" s="121">
        <v>0</v>
      </c>
      <c r="AL19" s="120">
        <f t="shared" si="5"/>
        <v>0</v>
      </c>
      <c r="AM19" s="120">
        <f t="shared" si="6"/>
        <v>0</v>
      </c>
      <c r="AN19" s="120">
        <f t="shared" si="7"/>
        <v>0</v>
      </c>
      <c r="AO19" s="120">
        <f t="shared" si="8"/>
        <v>0</v>
      </c>
      <c r="AP19" s="120">
        <f t="shared" si="9"/>
        <v>11093</v>
      </c>
      <c r="AQ19" s="120">
        <f t="shared" si="10"/>
        <v>0</v>
      </c>
      <c r="AR19" s="122">
        <f t="shared" si="11"/>
        <v>0</v>
      </c>
      <c r="AS19" s="120">
        <f t="shared" si="12"/>
        <v>0</v>
      </c>
      <c r="AT19" s="120">
        <f t="shared" si="13"/>
        <v>0</v>
      </c>
      <c r="AU19" s="120">
        <f t="shared" si="14"/>
        <v>0</v>
      </c>
      <c r="AV19" s="120">
        <f t="shared" si="15"/>
        <v>0</v>
      </c>
      <c r="AW19" s="120">
        <f t="shared" si="16"/>
        <v>0</v>
      </c>
      <c r="AX19" s="123">
        <f t="shared" si="17"/>
        <v>11093</v>
      </c>
      <c r="BC19" s="8"/>
      <c r="BD19" s="150">
        <f t="shared" si="18"/>
        <v>26068.55</v>
      </c>
      <c r="BE19" s="101">
        <f t="shared" si="19"/>
        <v>316520.26666666666</v>
      </c>
      <c r="BF19" s="8"/>
    </row>
    <row r="20" spans="1:58" s="82" customFormat="1" ht="42.75" x14ac:dyDescent="0.2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2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70</v>
      </c>
      <c r="O20" s="62" t="s">
        <v>47</v>
      </c>
      <c r="P20" s="62" t="s">
        <v>48</v>
      </c>
      <c r="Q20" s="76">
        <v>1</v>
      </c>
      <c r="R20" s="77">
        <v>22186</v>
      </c>
      <c r="S20" s="125">
        <f t="shared" si="20"/>
        <v>22186</v>
      </c>
      <c r="T20" s="126">
        <v>0</v>
      </c>
      <c r="U20" s="85">
        <f t="shared" si="21"/>
        <v>3697.6666666666665</v>
      </c>
      <c r="V20" s="85">
        <f t="shared" si="0"/>
        <v>36976.666666666664</v>
      </c>
      <c r="W20" s="85">
        <f t="shared" si="25"/>
        <v>11093</v>
      </c>
      <c r="X20" s="44">
        <f t="shared" si="22"/>
        <v>3882.5499999999997</v>
      </c>
      <c r="Y20" s="86">
        <f t="shared" si="1"/>
        <v>665.57999999999993</v>
      </c>
      <c r="Z20" s="85">
        <v>1024.68</v>
      </c>
      <c r="AA20" s="85">
        <f t="shared" si="23"/>
        <v>443.72</v>
      </c>
      <c r="AB20" s="135">
        <v>0.17499999999999999</v>
      </c>
      <c r="AC20" s="128">
        <f t="shared" si="2"/>
        <v>3882.5499999999997</v>
      </c>
      <c r="AD20" s="129">
        <f t="shared" si="3"/>
        <v>0</v>
      </c>
      <c r="AE20" s="130"/>
      <c r="AF20" s="132" t="s">
        <v>44</v>
      </c>
      <c r="AG20" s="131">
        <f t="shared" si="26"/>
        <v>11093</v>
      </c>
      <c r="AH20" s="50">
        <f t="shared" si="24"/>
        <v>3697.6666666666665</v>
      </c>
      <c r="AI20" s="131">
        <f t="shared" si="4"/>
        <v>451578.96</v>
      </c>
      <c r="AJ20" s="120">
        <v>12</v>
      </c>
      <c r="AK20" s="121">
        <v>0</v>
      </c>
      <c r="AL20" s="120">
        <f t="shared" si="5"/>
        <v>0</v>
      </c>
      <c r="AM20" s="120">
        <f t="shared" si="6"/>
        <v>0</v>
      </c>
      <c r="AN20" s="120">
        <f t="shared" si="7"/>
        <v>0</v>
      </c>
      <c r="AO20" s="120">
        <f t="shared" si="8"/>
        <v>0</v>
      </c>
      <c r="AP20" s="120">
        <f t="shared" si="9"/>
        <v>11093</v>
      </c>
      <c r="AQ20" s="120">
        <f t="shared" si="10"/>
        <v>0</v>
      </c>
      <c r="AR20" s="122">
        <f t="shared" si="11"/>
        <v>0</v>
      </c>
      <c r="AS20" s="120">
        <f t="shared" si="12"/>
        <v>0</v>
      </c>
      <c r="AT20" s="120">
        <f t="shared" si="13"/>
        <v>0</v>
      </c>
      <c r="AU20" s="120">
        <f t="shared" si="14"/>
        <v>0</v>
      </c>
      <c r="AV20" s="120">
        <f t="shared" si="15"/>
        <v>0</v>
      </c>
      <c r="AW20" s="120">
        <f t="shared" si="16"/>
        <v>0</v>
      </c>
      <c r="AX20" s="123">
        <f t="shared" si="17"/>
        <v>11093</v>
      </c>
      <c r="BC20" s="8"/>
      <c r="BD20" s="150">
        <f t="shared" si="18"/>
        <v>26068.55</v>
      </c>
      <c r="BE20" s="101">
        <f t="shared" si="19"/>
        <v>316520.26666666666</v>
      </c>
      <c r="BF20" s="8"/>
    </row>
    <row r="21" spans="1:58" s="82" customFormat="1" ht="42.75" x14ac:dyDescent="0.2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2" t="s">
        <v>39</v>
      </c>
      <c r="J21" s="35">
        <v>38777</v>
      </c>
      <c r="K21" s="76">
        <v>16</v>
      </c>
      <c r="L21" s="76">
        <v>40</v>
      </c>
      <c r="M21" s="76" t="s">
        <v>61</v>
      </c>
      <c r="N21" s="38" t="s">
        <v>179</v>
      </c>
      <c r="O21" s="62" t="s">
        <v>73</v>
      </c>
      <c r="P21" s="62" t="s">
        <v>46</v>
      </c>
      <c r="Q21" s="76">
        <v>1</v>
      </c>
      <c r="R21" s="77">
        <v>22186</v>
      </c>
      <c r="S21" s="125">
        <f t="shared" si="20"/>
        <v>22186</v>
      </c>
      <c r="T21" s="77">
        <v>240</v>
      </c>
      <c r="U21" s="85">
        <f>+R21/30*5</f>
        <v>3697.6666666666665</v>
      </c>
      <c r="V21" s="85">
        <f>+R21/30*50</f>
        <v>36976.666666666664</v>
      </c>
      <c r="W21" s="85">
        <f t="shared" si="25"/>
        <v>11093</v>
      </c>
      <c r="X21" s="44">
        <f t="shared" si="22"/>
        <v>3882.5499999999997</v>
      </c>
      <c r="Y21" s="85">
        <f t="shared" si="1"/>
        <v>665.57999999999993</v>
      </c>
      <c r="Z21" s="85">
        <v>1024.68</v>
      </c>
      <c r="AA21" s="85">
        <f t="shared" si="23"/>
        <v>443.72</v>
      </c>
      <c r="AB21" s="134">
        <v>0.17499999999999999</v>
      </c>
      <c r="AC21" s="128">
        <f t="shared" si="2"/>
        <v>3882.5499999999997</v>
      </c>
      <c r="AD21" s="129">
        <f t="shared" si="3"/>
        <v>0</v>
      </c>
      <c r="AE21" s="130"/>
      <c r="AF21" s="131" t="s">
        <v>44</v>
      </c>
      <c r="AG21" s="131">
        <f t="shared" si="26"/>
        <v>11093</v>
      </c>
      <c r="AH21" s="50">
        <f t="shared" si="24"/>
        <v>3697.6666666666665</v>
      </c>
      <c r="AI21" s="131">
        <f t="shared" si="4"/>
        <v>454458.96</v>
      </c>
      <c r="AJ21" s="120">
        <v>12</v>
      </c>
      <c r="AK21" s="121">
        <v>0</v>
      </c>
      <c r="AL21" s="120">
        <f t="shared" si="5"/>
        <v>0</v>
      </c>
      <c r="AM21" s="120">
        <f t="shared" si="6"/>
        <v>0</v>
      </c>
      <c r="AN21" s="120">
        <f t="shared" si="7"/>
        <v>0</v>
      </c>
      <c r="AO21" s="120">
        <f t="shared" si="8"/>
        <v>0</v>
      </c>
      <c r="AP21" s="120">
        <f t="shared" si="9"/>
        <v>11093</v>
      </c>
      <c r="AQ21" s="120">
        <f t="shared" si="10"/>
        <v>0</v>
      </c>
      <c r="AR21" s="122">
        <f t="shared" si="11"/>
        <v>0</v>
      </c>
      <c r="AS21" s="120">
        <f t="shared" si="12"/>
        <v>0</v>
      </c>
      <c r="AT21" s="120">
        <f t="shared" si="13"/>
        <v>0</v>
      </c>
      <c r="AU21" s="120">
        <f t="shared" si="14"/>
        <v>0</v>
      </c>
      <c r="AV21" s="120">
        <f t="shared" si="15"/>
        <v>0</v>
      </c>
      <c r="AW21" s="120">
        <f t="shared" si="16"/>
        <v>0</v>
      </c>
      <c r="AX21" s="123">
        <f t="shared" si="17"/>
        <v>11093</v>
      </c>
      <c r="BC21" s="8"/>
      <c r="BD21" s="150">
        <f t="shared" si="18"/>
        <v>26068.55</v>
      </c>
      <c r="BE21" s="101">
        <f t="shared" si="19"/>
        <v>316520.26666666666</v>
      </c>
      <c r="BF21" s="8"/>
    </row>
    <row r="22" spans="1:58" s="82" customFormat="1" ht="42.75" x14ac:dyDescent="0.2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2" t="s">
        <v>52</v>
      </c>
      <c r="J22" s="35">
        <v>39384</v>
      </c>
      <c r="K22" s="76">
        <v>15</v>
      </c>
      <c r="L22" s="76">
        <v>40</v>
      </c>
      <c r="M22" s="76" t="s">
        <v>61</v>
      </c>
      <c r="N22" s="38" t="s">
        <v>72</v>
      </c>
      <c r="O22" s="62" t="s">
        <v>73</v>
      </c>
      <c r="P22" s="62" t="s">
        <v>46</v>
      </c>
      <c r="Q22" s="76">
        <v>1</v>
      </c>
      <c r="R22" s="77">
        <v>19532</v>
      </c>
      <c r="S22" s="125">
        <f t="shared" si="20"/>
        <v>19532</v>
      </c>
      <c r="T22" s="77">
        <v>160</v>
      </c>
      <c r="U22" s="85">
        <f>+R22/30*5</f>
        <v>3255.3333333333335</v>
      </c>
      <c r="V22" s="85">
        <f>+R22/30*50</f>
        <v>32553.333333333336</v>
      </c>
      <c r="W22" s="85">
        <f t="shared" si="25"/>
        <v>9766</v>
      </c>
      <c r="X22" s="44">
        <f t="shared" si="22"/>
        <v>3418.1</v>
      </c>
      <c r="Y22" s="85">
        <f t="shared" si="1"/>
        <v>585.95999999999992</v>
      </c>
      <c r="Z22" s="85">
        <v>979.92</v>
      </c>
      <c r="AA22" s="85">
        <f t="shared" si="23"/>
        <v>390.64</v>
      </c>
      <c r="AB22" s="136">
        <v>0.18</v>
      </c>
      <c r="AC22" s="128">
        <f t="shared" si="2"/>
        <v>3515.7599999999998</v>
      </c>
      <c r="AD22" s="129">
        <f t="shared" si="3"/>
        <v>0</v>
      </c>
      <c r="AE22" s="130"/>
      <c r="AF22" s="131" t="s">
        <v>44</v>
      </c>
      <c r="AG22" s="131">
        <f t="shared" si="26"/>
        <v>9766</v>
      </c>
      <c r="AH22" s="50">
        <f t="shared" si="24"/>
        <v>3255.3333333333335</v>
      </c>
      <c r="AI22" s="131">
        <f t="shared" si="4"/>
        <v>401584.55999999988</v>
      </c>
      <c r="AJ22" s="120">
        <v>12</v>
      </c>
      <c r="AK22" s="121">
        <v>0</v>
      </c>
      <c r="AL22" s="120">
        <f t="shared" si="5"/>
        <v>0</v>
      </c>
      <c r="AM22" s="120">
        <f t="shared" si="6"/>
        <v>0</v>
      </c>
      <c r="AN22" s="120">
        <f t="shared" si="7"/>
        <v>0</v>
      </c>
      <c r="AO22" s="120">
        <f t="shared" si="8"/>
        <v>0</v>
      </c>
      <c r="AP22" s="120">
        <f t="shared" si="9"/>
        <v>9766</v>
      </c>
      <c r="AQ22" s="120">
        <f t="shared" si="10"/>
        <v>0</v>
      </c>
      <c r="AR22" s="122">
        <f t="shared" si="11"/>
        <v>0</v>
      </c>
      <c r="AS22" s="120">
        <f t="shared" si="12"/>
        <v>0</v>
      </c>
      <c r="AT22" s="120">
        <f t="shared" si="13"/>
        <v>0</v>
      </c>
      <c r="AU22" s="120">
        <f t="shared" si="14"/>
        <v>0</v>
      </c>
      <c r="AV22" s="120">
        <f t="shared" si="15"/>
        <v>0</v>
      </c>
      <c r="AW22" s="120">
        <f t="shared" si="16"/>
        <v>0</v>
      </c>
      <c r="AX22" s="123">
        <f t="shared" si="17"/>
        <v>9766</v>
      </c>
      <c r="BC22" s="8"/>
      <c r="BD22" s="150">
        <f t="shared" si="18"/>
        <v>23047.759999999998</v>
      </c>
      <c r="BE22" s="101">
        <f t="shared" si="19"/>
        <v>279828.45333333331</v>
      </c>
      <c r="BF22" s="8"/>
    </row>
    <row r="23" spans="1:58" s="82" customFormat="1" ht="57" x14ac:dyDescent="0.2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181</v>
      </c>
      <c r="I23" s="142" t="s">
        <v>39</v>
      </c>
      <c r="J23" s="87">
        <v>43160</v>
      </c>
      <c r="K23" s="36">
        <v>14</v>
      </c>
      <c r="L23" s="36">
        <v>40</v>
      </c>
      <c r="M23" s="36" t="s">
        <v>61</v>
      </c>
      <c r="N23" s="63" t="s">
        <v>132</v>
      </c>
      <c r="O23" s="62" t="s">
        <v>74</v>
      </c>
      <c r="P23" s="62" t="s">
        <v>46</v>
      </c>
      <c r="Q23" s="76">
        <v>1</v>
      </c>
      <c r="R23" s="77">
        <v>17213</v>
      </c>
      <c r="S23" s="125">
        <f t="shared" si="20"/>
        <v>17213</v>
      </c>
      <c r="T23" s="126">
        <v>0</v>
      </c>
      <c r="U23" s="85">
        <f t="shared" si="21"/>
        <v>2868.833333333333</v>
      </c>
      <c r="V23" s="85">
        <f t="shared" si="0"/>
        <v>28688.333333333332</v>
      </c>
      <c r="W23" s="85">
        <f t="shared" si="25"/>
        <v>8606.5</v>
      </c>
      <c r="X23" s="44">
        <f t="shared" si="22"/>
        <v>3012.2749999999996</v>
      </c>
      <c r="Y23" s="86">
        <f t="shared" si="1"/>
        <v>516.39</v>
      </c>
      <c r="Z23" s="85">
        <v>903.24</v>
      </c>
      <c r="AA23" s="85">
        <f t="shared" si="23"/>
        <v>344.26</v>
      </c>
      <c r="AB23" s="136">
        <v>0.19</v>
      </c>
      <c r="AC23" s="128">
        <f t="shared" si="2"/>
        <v>3270.4700000000003</v>
      </c>
      <c r="AD23" s="129">
        <f t="shared" si="3"/>
        <v>0</v>
      </c>
      <c r="AE23" s="128"/>
      <c r="AF23" s="132"/>
      <c r="AG23" s="131">
        <f t="shared" si="26"/>
        <v>8607</v>
      </c>
      <c r="AH23" s="50">
        <f t="shared" si="24"/>
        <v>2868.833333333333</v>
      </c>
      <c r="AI23" s="131">
        <f t="shared" si="4"/>
        <v>354755.11999999994</v>
      </c>
      <c r="AJ23" s="120">
        <v>12</v>
      </c>
      <c r="AK23" s="121">
        <v>0</v>
      </c>
      <c r="AL23" s="120">
        <f t="shared" si="5"/>
        <v>0</v>
      </c>
      <c r="AM23" s="120">
        <f t="shared" si="6"/>
        <v>0</v>
      </c>
      <c r="AN23" s="120">
        <f t="shared" si="7"/>
        <v>0</v>
      </c>
      <c r="AO23" s="120">
        <f t="shared" si="8"/>
        <v>0</v>
      </c>
      <c r="AP23" s="120">
        <f t="shared" si="9"/>
        <v>8607</v>
      </c>
      <c r="AQ23" s="120">
        <f t="shared" si="10"/>
        <v>0</v>
      </c>
      <c r="AR23" s="122">
        <f t="shared" si="11"/>
        <v>0</v>
      </c>
      <c r="AS23" s="120">
        <f t="shared" si="12"/>
        <v>0</v>
      </c>
      <c r="AT23" s="120">
        <f t="shared" si="13"/>
        <v>0</v>
      </c>
      <c r="AU23" s="120">
        <f t="shared" si="14"/>
        <v>0</v>
      </c>
      <c r="AV23" s="120">
        <f t="shared" si="15"/>
        <v>0</v>
      </c>
      <c r="AW23" s="120">
        <f t="shared" si="16"/>
        <v>0</v>
      </c>
      <c r="AX23" s="123">
        <f t="shared" si="17"/>
        <v>8607</v>
      </c>
      <c r="BC23" s="8"/>
      <c r="BD23" s="150">
        <f t="shared" si="18"/>
        <v>20483.47</v>
      </c>
      <c r="BE23" s="101">
        <f t="shared" si="19"/>
        <v>248670.47333333336</v>
      </c>
      <c r="BF23" s="8"/>
    </row>
    <row r="24" spans="1:58" s="82" customFormat="1" ht="42.75" x14ac:dyDescent="0.2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178</v>
      </c>
      <c r="I24" s="142" t="s">
        <v>52</v>
      </c>
      <c r="J24" s="35">
        <v>43009</v>
      </c>
      <c r="K24" s="36">
        <v>14</v>
      </c>
      <c r="L24" s="36">
        <v>40</v>
      </c>
      <c r="M24" s="36" t="s">
        <v>56</v>
      </c>
      <c r="N24" s="38" t="s">
        <v>75</v>
      </c>
      <c r="O24" s="62" t="s">
        <v>47</v>
      </c>
      <c r="P24" s="62" t="s">
        <v>48</v>
      </c>
      <c r="Q24" s="76">
        <v>1</v>
      </c>
      <c r="R24" s="77">
        <v>17213</v>
      </c>
      <c r="S24" s="125">
        <f t="shared" si="20"/>
        <v>17213</v>
      </c>
      <c r="T24" s="126">
        <v>0</v>
      </c>
      <c r="U24" s="85">
        <f t="shared" si="21"/>
        <v>2868.833333333333</v>
      </c>
      <c r="V24" s="85">
        <f t="shared" si="0"/>
        <v>28688.333333333332</v>
      </c>
      <c r="W24" s="85">
        <f t="shared" si="25"/>
        <v>8606.5</v>
      </c>
      <c r="X24" s="44">
        <f t="shared" si="22"/>
        <v>3012.2749999999996</v>
      </c>
      <c r="Y24" s="86">
        <f t="shared" si="1"/>
        <v>516.39</v>
      </c>
      <c r="Z24" s="85">
        <v>903.24</v>
      </c>
      <c r="AA24" s="85">
        <f t="shared" si="23"/>
        <v>344.26</v>
      </c>
      <c r="AB24" s="136">
        <v>0.19</v>
      </c>
      <c r="AC24" s="128">
        <f t="shared" si="2"/>
        <v>3270.4700000000003</v>
      </c>
      <c r="AD24" s="129">
        <f t="shared" si="3"/>
        <v>0</v>
      </c>
      <c r="AE24" s="128"/>
      <c r="AF24" s="132" t="s">
        <v>44</v>
      </c>
      <c r="AG24" s="131">
        <f t="shared" si="26"/>
        <v>8607</v>
      </c>
      <c r="AH24" s="50">
        <f t="shared" si="24"/>
        <v>2868.833333333333</v>
      </c>
      <c r="AI24" s="131">
        <f t="shared" si="4"/>
        <v>354755.11999999994</v>
      </c>
      <c r="AJ24" s="120">
        <v>12</v>
      </c>
      <c r="AK24" s="121">
        <v>0</v>
      </c>
      <c r="AL24" s="120">
        <f t="shared" si="5"/>
        <v>0</v>
      </c>
      <c r="AM24" s="120">
        <f t="shared" si="6"/>
        <v>0</v>
      </c>
      <c r="AN24" s="120">
        <f t="shared" si="7"/>
        <v>0</v>
      </c>
      <c r="AO24" s="120">
        <f t="shared" si="8"/>
        <v>0</v>
      </c>
      <c r="AP24" s="120">
        <f t="shared" si="9"/>
        <v>8607</v>
      </c>
      <c r="AQ24" s="120">
        <f t="shared" si="10"/>
        <v>0</v>
      </c>
      <c r="AR24" s="122">
        <f t="shared" si="11"/>
        <v>0</v>
      </c>
      <c r="AS24" s="120">
        <f t="shared" si="12"/>
        <v>0</v>
      </c>
      <c r="AT24" s="120">
        <f t="shared" si="13"/>
        <v>0</v>
      </c>
      <c r="AU24" s="120">
        <f t="shared" si="14"/>
        <v>0</v>
      </c>
      <c r="AV24" s="120">
        <f t="shared" si="15"/>
        <v>0</v>
      </c>
      <c r="AW24" s="120">
        <f t="shared" si="16"/>
        <v>0</v>
      </c>
      <c r="AX24" s="123">
        <f t="shared" si="17"/>
        <v>8607</v>
      </c>
      <c r="BC24" s="8"/>
      <c r="BD24" s="150">
        <f t="shared" si="18"/>
        <v>20483.47</v>
      </c>
      <c r="BE24" s="101">
        <f t="shared" si="19"/>
        <v>248670.47333333336</v>
      </c>
      <c r="BF24" s="8"/>
    </row>
    <row r="25" spans="1:58" s="124" customFormat="1" ht="28.5" x14ac:dyDescent="0.2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2" t="s">
        <v>39</v>
      </c>
      <c r="J25" s="35">
        <v>42430</v>
      </c>
      <c r="K25" s="36">
        <v>14</v>
      </c>
      <c r="L25" s="36">
        <v>40</v>
      </c>
      <c r="M25" s="36" t="s">
        <v>61</v>
      </c>
      <c r="N25" s="38" t="s">
        <v>140</v>
      </c>
      <c r="O25" s="64" t="s">
        <v>76</v>
      </c>
      <c r="P25" s="158" t="s">
        <v>46</v>
      </c>
      <c r="Q25" s="76">
        <v>1</v>
      </c>
      <c r="R25" s="77">
        <v>17213</v>
      </c>
      <c r="S25" s="125">
        <f t="shared" si="20"/>
        <v>17213</v>
      </c>
      <c r="T25" s="126">
        <v>0</v>
      </c>
      <c r="U25" s="85">
        <f>+R25/30*5</f>
        <v>2868.833333333333</v>
      </c>
      <c r="V25" s="85">
        <f t="shared" si="0"/>
        <v>28688.333333333332</v>
      </c>
      <c r="W25" s="85">
        <f t="shared" si="25"/>
        <v>8606.5</v>
      </c>
      <c r="X25" s="44">
        <f t="shared" si="22"/>
        <v>3012.2749999999996</v>
      </c>
      <c r="Y25" s="86">
        <f t="shared" si="1"/>
        <v>516.39</v>
      </c>
      <c r="Z25" s="85">
        <v>903.24</v>
      </c>
      <c r="AA25" s="85">
        <f t="shared" si="23"/>
        <v>344.26</v>
      </c>
      <c r="AB25" s="136">
        <v>0.19</v>
      </c>
      <c r="AC25" s="128">
        <f t="shared" si="2"/>
        <v>3270.4700000000003</v>
      </c>
      <c r="AD25" s="129">
        <f t="shared" si="3"/>
        <v>0</v>
      </c>
      <c r="AE25" s="128"/>
      <c r="AF25" s="132" t="s">
        <v>44</v>
      </c>
      <c r="AG25" s="131">
        <f t="shared" si="26"/>
        <v>8607</v>
      </c>
      <c r="AH25" s="50">
        <f t="shared" si="24"/>
        <v>2868.833333333333</v>
      </c>
      <c r="AI25" s="131">
        <f t="shared" si="4"/>
        <v>354755.11999999994</v>
      </c>
      <c r="AJ25" s="120">
        <v>12</v>
      </c>
      <c r="AK25" s="121">
        <v>0</v>
      </c>
      <c r="AL25" s="120">
        <f t="shared" si="5"/>
        <v>0</v>
      </c>
      <c r="AM25" s="120">
        <f t="shared" si="6"/>
        <v>0</v>
      </c>
      <c r="AN25" s="120">
        <f t="shared" si="7"/>
        <v>0</v>
      </c>
      <c r="AO25" s="120">
        <f t="shared" si="8"/>
        <v>0</v>
      </c>
      <c r="AP25" s="120">
        <f t="shared" si="9"/>
        <v>8607</v>
      </c>
      <c r="AQ25" s="120">
        <f t="shared" si="10"/>
        <v>0</v>
      </c>
      <c r="AR25" s="122">
        <f t="shared" si="11"/>
        <v>0</v>
      </c>
      <c r="AS25" s="120">
        <f t="shared" si="12"/>
        <v>0</v>
      </c>
      <c r="AT25" s="120">
        <f t="shared" si="13"/>
        <v>0</v>
      </c>
      <c r="AU25" s="120">
        <f t="shared" si="14"/>
        <v>0</v>
      </c>
      <c r="AV25" s="120">
        <f t="shared" si="15"/>
        <v>0</v>
      </c>
      <c r="AW25" s="120">
        <f t="shared" si="16"/>
        <v>0</v>
      </c>
      <c r="AX25" s="123">
        <f t="shared" si="17"/>
        <v>8607</v>
      </c>
      <c r="BC25" s="8"/>
      <c r="BD25" s="150">
        <f t="shared" si="18"/>
        <v>20483.47</v>
      </c>
      <c r="BE25" s="101">
        <f t="shared" si="19"/>
        <v>248670.47333333336</v>
      </c>
      <c r="BF25" s="8"/>
    </row>
    <row r="26" spans="1:58" s="82" customFormat="1" ht="42.75" x14ac:dyDescent="0.2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2" t="s">
        <v>39</v>
      </c>
      <c r="J26" s="35">
        <v>40817</v>
      </c>
      <c r="K26" s="36">
        <v>14</v>
      </c>
      <c r="L26" s="36">
        <v>40</v>
      </c>
      <c r="M26" s="36" t="s">
        <v>61</v>
      </c>
      <c r="N26" s="38" t="s">
        <v>78</v>
      </c>
      <c r="O26" s="64" t="s">
        <v>172</v>
      </c>
      <c r="P26" s="158" t="s">
        <v>46</v>
      </c>
      <c r="Q26" s="76">
        <v>1</v>
      </c>
      <c r="R26" s="77">
        <v>17213</v>
      </c>
      <c r="S26" s="125">
        <f t="shared" si="20"/>
        <v>17213</v>
      </c>
      <c r="T26" s="126">
        <v>160</v>
      </c>
      <c r="U26" s="85">
        <f t="shared" si="21"/>
        <v>2868.833333333333</v>
      </c>
      <c r="V26" s="85">
        <f t="shared" si="0"/>
        <v>28688.333333333332</v>
      </c>
      <c r="W26" s="85">
        <f t="shared" si="25"/>
        <v>8606.5</v>
      </c>
      <c r="X26" s="44">
        <f t="shared" si="22"/>
        <v>3012.2749999999996</v>
      </c>
      <c r="Y26" s="86">
        <f t="shared" si="1"/>
        <v>516.39</v>
      </c>
      <c r="Z26" s="85">
        <v>903.24</v>
      </c>
      <c r="AA26" s="85">
        <f t="shared" si="23"/>
        <v>344.26</v>
      </c>
      <c r="AB26" s="136">
        <v>0.19</v>
      </c>
      <c r="AC26" s="128">
        <f t="shared" si="2"/>
        <v>3270.4700000000003</v>
      </c>
      <c r="AD26" s="129">
        <f t="shared" si="3"/>
        <v>0</v>
      </c>
      <c r="AE26" s="128"/>
      <c r="AF26" s="132" t="s">
        <v>44</v>
      </c>
      <c r="AG26" s="131">
        <f t="shared" si="26"/>
        <v>8607</v>
      </c>
      <c r="AH26" s="50">
        <f t="shared" si="24"/>
        <v>2868.833333333333</v>
      </c>
      <c r="AI26" s="131">
        <f t="shared" si="4"/>
        <v>356675.11999999994</v>
      </c>
      <c r="AJ26" s="120">
        <v>12</v>
      </c>
      <c r="AK26" s="121">
        <v>0</v>
      </c>
      <c r="AL26" s="120">
        <f t="shared" si="5"/>
        <v>0</v>
      </c>
      <c r="AM26" s="120">
        <f t="shared" si="6"/>
        <v>0</v>
      </c>
      <c r="AN26" s="120">
        <f t="shared" si="7"/>
        <v>0</v>
      </c>
      <c r="AO26" s="120">
        <f t="shared" si="8"/>
        <v>0</v>
      </c>
      <c r="AP26" s="120">
        <f t="shared" si="9"/>
        <v>8607</v>
      </c>
      <c r="AQ26" s="120">
        <f t="shared" si="10"/>
        <v>0</v>
      </c>
      <c r="AR26" s="122">
        <f t="shared" si="11"/>
        <v>0</v>
      </c>
      <c r="AS26" s="120">
        <f t="shared" si="12"/>
        <v>0</v>
      </c>
      <c r="AT26" s="120">
        <f t="shared" si="13"/>
        <v>0</v>
      </c>
      <c r="AU26" s="120">
        <f t="shared" si="14"/>
        <v>0</v>
      </c>
      <c r="AV26" s="120">
        <f t="shared" si="15"/>
        <v>0</v>
      </c>
      <c r="AW26" s="120">
        <f t="shared" si="16"/>
        <v>0</v>
      </c>
      <c r="AX26" s="123">
        <f t="shared" si="17"/>
        <v>8607</v>
      </c>
      <c r="BC26" s="8"/>
      <c r="BD26" s="150">
        <f t="shared" si="18"/>
        <v>20483.47</v>
      </c>
      <c r="BE26" s="101">
        <f t="shared" si="19"/>
        <v>248670.47333333336</v>
      </c>
      <c r="BF26" s="8"/>
    </row>
    <row r="27" spans="1:58" s="82" customFormat="1" ht="42.75" x14ac:dyDescent="0.2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2" t="s">
        <v>39</v>
      </c>
      <c r="J27" s="35">
        <v>38777</v>
      </c>
      <c r="K27" s="36">
        <v>14</v>
      </c>
      <c r="L27" s="36">
        <v>40</v>
      </c>
      <c r="M27" s="36" t="s">
        <v>61</v>
      </c>
      <c r="N27" s="38" t="s">
        <v>80</v>
      </c>
      <c r="O27" s="62" t="s">
        <v>67</v>
      </c>
      <c r="P27" s="158" t="s">
        <v>46</v>
      </c>
      <c r="Q27" s="76">
        <v>1</v>
      </c>
      <c r="R27" s="77">
        <v>17213</v>
      </c>
      <c r="S27" s="125">
        <f t="shared" si="20"/>
        <v>17213</v>
      </c>
      <c r="T27" s="77">
        <v>240</v>
      </c>
      <c r="U27" s="85">
        <f>+R27/30*5</f>
        <v>2868.833333333333</v>
      </c>
      <c r="V27" s="85">
        <f>+R27/30*50</f>
        <v>28688.333333333332</v>
      </c>
      <c r="W27" s="85">
        <f t="shared" si="25"/>
        <v>8606.5</v>
      </c>
      <c r="X27" s="44">
        <f t="shared" si="22"/>
        <v>3012.2749999999996</v>
      </c>
      <c r="Y27" s="86">
        <f t="shared" si="1"/>
        <v>516.39</v>
      </c>
      <c r="Z27" s="85">
        <v>903.24</v>
      </c>
      <c r="AA27" s="85">
        <f t="shared" si="23"/>
        <v>344.26</v>
      </c>
      <c r="AB27" s="136">
        <v>0.19</v>
      </c>
      <c r="AC27" s="128">
        <f t="shared" si="2"/>
        <v>3270.4700000000003</v>
      </c>
      <c r="AD27" s="129">
        <f t="shared" si="3"/>
        <v>0</v>
      </c>
      <c r="AE27" s="128"/>
      <c r="AF27" s="132" t="s">
        <v>44</v>
      </c>
      <c r="AG27" s="131">
        <f t="shared" si="26"/>
        <v>8607</v>
      </c>
      <c r="AH27" s="50">
        <f t="shared" si="24"/>
        <v>2868.833333333333</v>
      </c>
      <c r="AI27" s="131">
        <f t="shared" si="4"/>
        <v>357635.11999999994</v>
      </c>
      <c r="AJ27" s="120">
        <v>12</v>
      </c>
      <c r="AK27" s="121">
        <v>0</v>
      </c>
      <c r="AL27" s="120">
        <f t="shared" si="5"/>
        <v>0</v>
      </c>
      <c r="AM27" s="120">
        <f t="shared" si="6"/>
        <v>0</v>
      </c>
      <c r="AN27" s="120">
        <f t="shared" si="7"/>
        <v>0</v>
      </c>
      <c r="AO27" s="120">
        <f t="shared" si="8"/>
        <v>0</v>
      </c>
      <c r="AP27" s="120">
        <f t="shared" si="9"/>
        <v>8607</v>
      </c>
      <c r="AQ27" s="120">
        <f t="shared" si="10"/>
        <v>0</v>
      </c>
      <c r="AR27" s="122">
        <f t="shared" si="11"/>
        <v>0</v>
      </c>
      <c r="AS27" s="120">
        <f>AM27*0.03</f>
        <v>0</v>
      </c>
      <c r="AT27" s="120">
        <f>AM27*0.099724</f>
        <v>0</v>
      </c>
      <c r="AU27" s="120">
        <f>AM27*0.02</f>
        <v>0</v>
      </c>
      <c r="AV27" s="120">
        <f t="shared" si="15"/>
        <v>0</v>
      </c>
      <c r="AW27" s="120">
        <f>AM27*AC27</f>
        <v>0</v>
      </c>
      <c r="AX27" s="123">
        <f>AM27+AN27+AO27+AP27+AQ27+AR27+AS27+AT27+AU27+AV27+AW27</f>
        <v>8607</v>
      </c>
      <c r="BC27" s="8"/>
      <c r="BD27" s="150">
        <f t="shared" si="18"/>
        <v>20483.47</v>
      </c>
      <c r="BE27" s="101">
        <f t="shared" si="19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2" t="s">
        <v>39</v>
      </c>
      <c r="J28" s="35">
        <v>39569</v>
      </c>
      <c r="K28" s="36">
        <v>14</v>
      </c>
      <c r="L28" s="36">
        <v>40</v>
      </c>
      <c r="M28" s="36" t="s">
        <v>61</v>
      </c>
      <c r="N28" s="38" t="s">
        <v>78</v>
      </c>
      <c r="O28" s="62" t="s">
        <v>172</v>
      </c>
      <c r="P28" s="62" t="s">
        <v>128</v>
      </c>
      <c r="Q28" s="76">
        <v>1</v>
      </c>
      <c r="R28" s="77">
        <v>17213</v>
      </c>
      <c r="S28" s="125">
        <f t="shared" ref="S28" si="27">R28</f>
        <v>17213</v>
      </c>
      <c r="T28" s="77">
        <v>160</v>
      </c>
      <c r="U28" s="85">
        <f t="shared" ref="U28:U30" si="28">+R28/30*5</f>
        <v>2868.833333333333</v>
      </c>
      <c r="V28" s="85">
        <f t="shared" ref="V28" si="29">+R28/30*50</f>
        <v>28688.333333333332</v>
      </c>
      <c r="W28" s="85">
        <f t="shared" ref="W28" si="30">R28/30*15</f>
        <v>8606.5</v>
      </c>
      <c r="X28" s="44">
        <f t="shared" si="22"/>
        <v>3012.2749999999996</v>
      </c>
      <c r="Y28" s="85">
        <f t="shared" si="1"/>
        <v>516.39</v>
      </c>
      <c r="Z28" s="85">
        <v>903.24</v>
      </c>
      <c r="AA28" s="85">
        <f t="shared" si="23"/>
        <v>344.26</v>
      </c>
      <c r="AB28" s="136">
        <v>0.19</v>
      </c>
      <c r="AC28" s="128">
        <f t="shared" si="2"/>
        <v>3270.4700000000003</v>
      </c>
      <c r="AD28" s="129">
        <f t="shared" si="3"/>
        <v>0</v>
      </c>
      <c r="AE28" s="128"/>
      <c r="AF28" s="131" t="s">
        <v>44</v>
      </c>
      <c r="AG28" s="131">
        <f t="shared" si="26"/>
        <v>8607</v>
      </c>
      <c r="AH28" s="50">
        <f t="shared" si="24"/>
        <v>2868.833333333333</v>
      </c>
      <c r="AI28" s="131">
        <f t="shared" si="4"/>
        <v>356675.11999999994</v>
      </c>
      <c r="AJ28" s="120">
        <v>12</v>
      </c>
      <c r="AK28" s="121">
        <v>0</v>
      </c>
      <c r="AL28" s="120">
        <f t="shared" si="5"/>
        <v>0</v>
      </c>
      <c r="AM28" s="120">
        <f t="shared" ref="AM28" si="31">AL28*AJ28</f>
        <v>0</v>
      </c>
      <c r="AN28" s="120">
        <f t="shared" ref="AN28" si="32">AL28/30*20*0.25</f>
        <v>0</v>
      </c>
      <c r="AO28" s="120">
        <f t="shared" ref="AO28" si="33">AL28/30*50</f>
        <v>0</v>
      </c>
      <c r="AP28" s="120">
        <f t="shared" si="9"/>
        <v>8607</v>
      </c>
      <c r="AQ28" s="120">
        <f t="shared" ref="AQ28" si="34">AL28/2</f>
        <v>0</v>
      </c>
      <c r="AR28" s="122">
        <f t="shared" ref="AR28" si="35">AM28*0.09</f>
        <v>0</v>
      </c>
      <c r="AS28" s="120">
        <f>AM28*0.03</f>
        <v>0</v>
      </c>
      <c r="AT28" s="120">
        <f>AM28*0.099724</f>
        <v>0</v>
      </c>
      <c r="AU28" s="120">
        <f>AM28*0.02</f>
        <v>0</v>
      </c>
      <c r="AV28" s="120">
        <f t="shared" si="15"/>
        <v>0</v>
      </c>
      <c r="AW28" s="120">
        <f t="shared" ref="AW28" si="36">AM28*AE28</f>
        <v>0</v>
      </c>
      <c r="AX28" s="123">
        <f>AM28+AN28+AO28+AP28+AQ28+AR28+AS28+AT28+AU28+AV28+AW28</f>
        <v>8607</v>
      </c>
      <c r="BC28" s="8"/>
      <c r="BD28" s="150">
        <f t="shared" si="18"/>
        <v>20483.47</v>
      </c>
      <c r="BE28" s="101">
        <f t="shared" si="19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2" t="s">
        <v>39</v>
      </c>
      <c r="J29" s="35">
        <v>42370</v>
      </c>
      <c r="K29" s="36">
        <v>13</v>
      </c>
      <c r="L29" s="36">
        <v>40</v>
      </c>
      <c r="M29" s="36" t="s">
        <v>61</v>
      </c>
      <c r="N29" s="38" t="s">
        <v>112</v>
      </c>
      <c r="O29" s="64" t="s">
        <v>73</v>
      </c>
      <c r="P29" s="158" t="s">
        <v>46</v>
      </c>
      <c r="Q29" s="76">
        <v>1</v>
      </c>
      <c r="R29" s="77">
        <v>15425</v>
      </c>
      <c r="S29" s="125">
        <f>R29</f>
        <v>15425</v>
      </c>
      <c r="T29" s="77"/>
      <c r="U29" s="85">
        <f>+R29/30*5</f>
        <v>2570.833333333333</v>
      </c>
      <c r="V29" s="85">
        <f>+R29/30*50</f>
        <v>25708.333333333332</v>
      </c>
      <c r="W29" s="85">
        <f>R29/30*15</f>
        <v>7712.4999999999991</v>
      </c>
      <c r="X29" s="44">
        <f t="shared" si="22"/>
        <v>2699.375</v>
      </c>
      <c r="Y29" s="86">
        <f t="shared" si="1"/>
        <v>462.75</v>
      </c>
      <c r="Z29" s="85">
        <v>846.24</v>
      </c>
      <c r="AA29" s="85">
        <f t="shared" si="23"/>
        <v>308.5</v>
      </c>
      <c r="AB29" s="135">
        <v>0.20499999999999999</v>
      </c>
      <c r="AC29" s="128">
        <f t="shared" si="2"/>
        <v>3162.125</v>
      </c>
      <c r="AD29" s="129">
        <f t="shared" si="3"/>
        <v>0</v>
      </c>
      <c r="AE29" s="128"/>
      <c r="AF29" s="132"/>
      <c r="AG29" s="131">
        <f>AX29</f>
        <v>17046.302372000002</v>
      </c>
      <c r="AH29" s="50">
        <f t="shared" si="24"/>
        <v>2570.833333333333</v>
      </c>
      <c r="AI29" s="131">
        <f t="shared" si="4"/>
        <v>330456.68237199995</v>
      </c>
      <c r="AJ29" s="120">
        <v>12</v>
      </c>
      <c r="AK29" s="121">
        <v>0.03</v>
      </c>
      <c r="AL29" s="120">
        <f t="shared" si="5"/>
        <v>462.75</v>
      </c>
      <c r="AM29" s="120">
        <f>AL29*AJ29</f>
        <v>5553</v>
      </c>
      <c r="AN29" s="120">
        <f>AL29/30*20*0.25</f>
        <v>77.125</v>
      </c>
      <c r="AO29" s="120">
        <f>AL29/30*50</f>
        <v>771.25</v>
      </c>
      <c r="AP29" s="120">
        <f t="shared" si="9"/>
        <v>7944</v>
      </c>
      <c r="AQ29" s="120">
        <f>AL29/2</f>
        <v>231.375</v>
      </c>
      <c r="AR29" s="122">
        <f>AM29*0.09</f>
        <v>499.77</v>
      </c>
      <c r="AS29" s="120">
        <f>AM29*0.03</f>
        <v>166.59</v>
      </c>
      <c r="AT29" s="120">
        <f>AM29*0.099724</f>
        <v>553.76737199999991</v>
      </c>
      <c r="AU29" s="120">
        <f>AM29*0.02</f>
        <v>111.06</v>
      </c>
      <c r="AV29" s="120">
        <f>AM29*AB29</f>
        <v>1138.365</v>
      </c>
      <c r="AW29" s="120">
        <f>AM29*AE29</f>
        <v>0</v>
      </c>
      <c r="AX29" s="123">
        <f>AM29+AN29+AO29+AP29+AQ29+AR29+AS29+AT29+AU29+AV29+AW29</f>
        <v>17046.302372000002</v>
      </c>
      <c r="BC29" s="8"/>
      <c r="BD29" s="150">
        <f t="shared" si="18"/>
        <v>18587.125</v>
      </c>
      <c r="BE29" s="101">
        <f t="shared" si="19"/>
        <v>225616.33333333334</v>
      </c>
      <c r="BF29" s="8"/>
    </row>
    <row r="30" spans="1:58" s="82" customFormat="1" ht="28.5" x14ac:dyDescent="0.2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2" t="s">
        <v>39</v>
      </c>
      <c r="J30" s="35">
        <v>39188</v>
      </c>
      <c r="K30" s="36">
        <v>13</v>
      </c>
      <c r="L30" s="36">
        <v>40</v>
      </c>
      <c r="M30" s="36" t="s">
        <v>61</v>
      </c>
      <c r="N30" s="38" t="s">
        <v>82</v>
      </c>
      <c r="O30" s="62" t="s">
        <v>46</v>
      </c>
      <c r="P30" s="62" t="s">
        <v>47</v>
      </c>
      <c r="Q30" s="76">
        <v>1</v>
      </c>
      <c r="R30" s="77">
        <v>15425.1</v>
      </c>
      <c r="S30" s="125">
        <f t="shared" si="20"/>
        <v>15425.1</v>
      </c>
      <c r="T30" s="77">
        <v>160</v>
      </c>
      <c r="U30" s="85">
        <f t="shared" si="28"/>
        <v>2570.85</v>
      </c>
      <c r="V30" s="85">
        <f t="shared" si="0"/>
        <v>25708.499999999996</v>
      </c>
      <c r="W30" s="85">
        <f t="shared" si="25"/>
        <v>7712.5499999999993</v>
      </c>
      <c r="X30" s="44">
        <f t="shared" si="22"/>
        <v>2699.3924999999999</v>
      </c>
      <c r="Y30" s="86">
        <f t="shared" si="1"/>
        <v>462.75299999999999</v>
      </c>
      <c r="Z30" s="85">
        <v>846.24</v>
      </c>
      <c r="AA30" s="85">
        <f t="shared" si="23"/>
        <v>308.50200000000001</v>
      </c>
      <c r="AB30" s="135">
        <v>0.20499999999999999</v>
      </c>
      <c r="AC30" s="128">
        <f t="shared" si="2"/>
        <v>3162.1455000000001</v>
      </c>
      <c r="AD30" s="129">
        <f t="shared" si="3"/>
        <v>0</v>
      </c>
      <c r="AE30" s="128"/>
      <c r="AF30" s="132" t="s">
        <v>44</v>
      </c>
      <c r="AG30" s="131">
        <f t="shared" si="26"/>
        <v>17046.361382063998</v>
      </c>
      <c r="AH30" s="50">
        <f t="shared" si="24"/>
        <v>2570.85</v>
      </c>
      <c r="AI30" s="131">
        <f t="shared" si="4"/>
        <v>332378.70738206396</v>
      </c>
      <c r="AJ30" s="120">
        <v>12</v>
      </c>
      <c r="AK30" s="121">
        <v>0.03</v>
      </c>
      <c r="AL30" s="120">
        <f t="shared" si="5"/>
        <v>462.75299999999999</v>
      </c>
      <c r="AM30" s="120">
        <f t="shared" si="6"/>
        <v>5553.0360000000001</v>
      </c>
      <c r="AN30" s="120">
        <f t="shared" si="7"/>
        <v>77.125499999999988</v>
      </c>
      <c r="AO30" s="120">
        <f t="shared" si="8"/>
        <v>771.25499999999988</v>
      </c>
      <c r="AP30" s="120">
        <f t="shared" si="9"/>
        <v>7944</v>
      </c>
      <c r="AQ30" s="120">
        <f t="shared" si="10"/>
        <v>231.37649999999999</v>
      </c>
      <c r="AR30" s="122">
        <f t="shared" si="11"/>
        <v>499.77323999999999</v>
      </c>
      <c r="AS30" s="120">
        <f t="shared" si="12"/>
        <v>166.59108000000001</v>
      </c>
      <c r="AT30" s="120">
        <f t="shared" si="13"/>
        <v>553.77096206399995</v>
      </c>
      <c r="AU30" s="120">
        <f t="shared" si="14"/>
        <v>111.06072</v>
      </c>
      <c r="AV30" s="120">
        <f>AM30*AB30</f>
        <v>1138.37238</v>
      </c>
      <c r="AW30" s="120">
        <f t="shared" ref="AW30:AW40" si="37">AM30*AE30</f>
        <v>0</v>
      </c>
      <c r="AX30" s="123">
        <f t="shared" si="17"/>
        <v>17046.361382063998</v>
      </c>
      <c r="BC30" s="8"/>
      <c r="BD30" s="150">
        <f t="shared" si="18"/>
        <v>18587.245500000001</v>
      </c>
      <c r="BE30" s="101">
        <f t="shared" si="19"/>
        <v>225617.796</v>
      </c>
      <c r="BF30" s="8"/>
    </row>
    <row r="31" spans="1:58" s="82" customFormat="1" ht="42.75" x14ac:dyDescent="0.2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2" t="s">
        <v>39</v>
      </c>
      <c r="J31" s="35">
        <v>41699</v>
      </c>
      <c r="K31" s="36">
        <v>13</v>
      </c>
      <c r="L31" s="36">
        <v>40</v>
      </c>
      <c r="M31" s="36" t="s">
        <v>56</v>
      </c>
      <c r="N31" s="38" t="s">
        <v>126</v>
      </c>
      <c r="O31" s="62" t="s">
        <v>47</v>
      </c>
      <c r="P31" s="62" t="s">
        <v>48</v>
      </c>
      <c r="Q31" s="76">
        <v>1</v>
      </c>
      <c r="R31" s="77">
        <v>15425</v>
      </c>
      <c r="S31" s="125">
        <f t="shared" si="20"/>
        <v>15425</v>
      </c>
      <c r="T31" s="77"/>
      <c r="U31" s="85">
        <f t="shared" si="21"/>
        <v>2570.833333333333</v>
      </c>
      <c r="V31" s="85">
        <f t="shared" si="0"/>
        <v>25708.333333333332</v>
      </c>
      <c r="W31" s="85">
        <f t="shared" si="25"/>
        <v>7712.4999999999991</v>
      </c>
      <c r="X31" s="44">
        <f t="shared" si="22"/>
        <v>2699.375</v>
      </c>
      <c r="Y31" s="86">
        <f t="shared" si="1"/>
        <v>462.75</v>
      </c>
      <c r="Z31" s="85">
        <v>846.24</v>
      </c>
      <c r="AA31" s="85">
        <f t="shared" si="23"/>
        <v>308.5</v>
      </c>
      <c r="AB31" s="135">
        <v>0.20499999999999999</v>
      </c>
      <c r="AC31" s="128">
        <f t="shared" si="2"/>
        <v>3162.125</v>
      </c>
      <c r="AD31" s="129">
        <f t="shared" si="3"/>
        <v>0</v>
      </c>
      <c r="AE31" s="128"/>
      <c r="AF31" s="132"/>
      <c r="AG31" s="131">
        <f t="shared" si="26"/>
        <v>17046.302372000002</v>
      </c>
      <c r="AH31" s="50">
        <f t="shared" si="24"/>
        <v>2570.833333333333</v>
      </c>
      <c r="AI31" s="131">
        <f t="shared" si="4"/>
        <v>330456.68237199995</v>
      </c>
      <c r="AJ31" s="120">
        <v>12</v>
      </c>
      <c r="AK31" s="121">
        <v>0.03</v>
      </c>
      <c r="AL31" s="120">
        <f t="shared" si="5"/>
        <v>462.75</v>
      </c>
      <c r="AM31" s="120">
        <f t="shared" si="6"/>
        <v>5553</v>
      </c>
      <c r="AN31" s="120">
        <f t="shared" si="7"/>
        <v>77.125</v>
      </c>
      <c r="AO31" s="120">
        <f t="shared" si="8"/>
        <v>771.25</v>
      </c>
      <c r="AP31" s="120">
        <f t="shared" si="9"/>
        <v>7944</v>
      </c>
      <c r="AQ31" s="120">
        <f t="shared" si="10"/>
        <v>231.375</v>
      </c>
      <c r="AR31" s="122">
        <f t="shared" si="11"/>
        <v>499.77</v>
      </c>
      <c r="AS31" s="120">
        <f t="shared" si="12"/>
        <v>166.59</v>
      </c>
      <c r="AT31" s="120">
        <f t="shared" si="13"/>
        <v>553.76737199999991</v>
      </c>
      <c r="AU31" s="120">
        <f t="shared" si="14"/>
        <v>111.06</v>
      </c>
      <c r="AV31" s="120">
        <f>AM31*AB31</f>
        <v>1138.365</v>
      </c>
      <c r="AW31" s="120">
        <f t="shared" si="37"/>
        <v>0</v>
      </c>
      <c r="AX31" s="123">
        <f t="shared" si="17"/>
        <v>17046.302372000002</v>
      </c>
      <c r="BC31" s="8"/>
      <c r="BD31" s="150">
        <f t="shared" si="18"/>
        <v>18587.125</v>
      </c>
      <c r="BE31" s="101">
        <f t="shared" si="19"/>
        <v>225616.33333333334</v>
      </c>
      <c r="BF31" s="8"/>
    </row>
    <row r="32" spans="1:58" s="82" customFormat="1" ht="57" x14ac:dyDescent="0.2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2" t="s">
        <v>39</v>
      </c>
      <c r="J32" s="35">
        <v>41395</v>
      </c>
      <c r="K32" s="36">
        <v>13</v>
      </c>
      <c r="L32" s="36">
        <v>40</v>
      </c>
      <c r="M32" s="36" t="s">
        <v>61</v>
      </c>
      <c r="N32" s="38" t="s">
        <v>84</v>
      </c>
      <c r="O32" s="64" t="s">
        <v>85</v>
      </c>
      <c r="P32" s="158" t="s">
        <v>46</v>
      </c>
      <c r="Q32" s="76">
        <v>1</v>
      </c>
      <c r="R32" s="77">
        <v>15425</v>
      </c>
      <c r="S32" s="125">
        <f t="shared" si="20"/>
        <v>15425</v>
      </c>
      <c r="T32" s="75"/>
      <c r="U32" s="85">
        <f t="shared" si="21"/>
        <v>2570.833333333333</v>
      </c>
      <c r="V32" s="85">
        <f t="shared" si="0"/>
        <v>25708.333333333332</v>
      </c>
      <c r="W32" s="85">
        <f t="shared" si="25"/>
        <v>7712.4999999999991</v>
      </c>
      <c r="X32" s="44">
        <f t="shared" si="22"/>
        <v>2699.375</v>
      </c>
      <c r="Y32" s="86">
        <f t="shared" si="1"/>
        <v>462.75</v>
      </c>
      <c r="Z32" s="85">
        <v>846.24</v>
      </c>
      <c r="AA32" s="85">
        <f t="shared" si="23"/>
        <v>308.5</v>
      </c>
      <c r="AB32" s="135">
        <v>0.20499999999999999</v>
      </c>
      <c r="AC32" s="128">
        <f t="shared" si="2"/>
        <v>3162.125</v>
      </c>
      <c r="AD32" s="129">
        <f t="shared" si="3"/>
        <v>0</v>
      </c>
      <c r="AE32" s="128"/>
      <c r="AF32" s="132" t="s">
        <v>44</v>
      </c>
      <c r="AG32" s="131">
        <f t="shared" si="26"/>
        <v>17046.302372000002</v>
      </c>
      <c r="AH32" s="50">
        <f t="shared" si="24"/>
        <v>2570.833333333333</v>
      </c>
      <c r="AI32" s="131">
        <f t="shared" si="4"/>
        <v>330456.68237199995</v>
      </c>
      <c r="AJ32" s="120">
        <v>12</v>
      </c>
      <c r="AK32" s="121">
        <v>0.03</v>
      </c>
      <c r="AL32" s="120">
        <f t="shared" si="5"/>
        <v>462.75</v>
      </c>
      <c r="AM32" s="120">
        <f t="shared" si="6"/>
        <v>5553</v>
      </c>
      <c r="AN32" s="120">
        <f t="shared" si="7"/>
        <v>77.125</v>
      </c>
      <c r="AO32" s="120">
        <f t="shared" si="8"/>
        <v>771.25</v>
      </c>
      <c r="AP32" s="120">
        <f t="shared" si="9"/>
        <v>7944</v>
      </c>
      <c r="AQ32" s="120">
        <f t="shared" si="10"/>
        <v>231.375</v>
      </c>
      <c r="AR32" s="122">
        <f t="shared" si="11"/>
        <v>499.77</v>
      </c>
      <c r="AS32" s="120">
        <f t="shared" si="12"/>
        <v>166.59</v>
      </c>
      <c r="AT32" s="120">
        <f t="shared" si="13"/>
        <v>553.76737199999991</v>
      </c>
      <c r="AU32" s="120">
        <f t="shared" si="14"/>
        <v>111.06</v>
      </c>
      <c r="AV32" s="120">
        <f>AM32*AB32</f>
        <v>1138.365</v>
      </c>
      <c r="AW32" s="120">
        <f t="shared" si="37"/>
        <v>0</v>
      </c>
      <c r="AX32" s="123">
        <f t="shared" si="17"/>
        <v>17046.302372000002</v>
      </c>
      <c r="BC32" s="8"/>
      <c r="BD32" s="150">
        <f t="shared" si="18"/>
        <v>18587.125</v>
      </c>
      <c r="BE32" s="101">
        <f t="shared" si="19"/>
        <v>225616.33333333334</v>
      </c>
      <c r="BF32" s="8"/>
    </row>
    <row r="33" spans="1:58" s="82" customFormat="1" ht="57" x14ac:dyDescent="0.2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100</v>
      </c>
      <c r="I33" s="142" t="s">
        <v>39</v>
      </c>
      <c r="J33" s="87">
        <v>41426</v>
      </c>
      <c r="K33" s="36">
        <v>13</v>
      </c>
      <c r="L33" s="36">
        <v>40</v>
      </c>
      <c r="M33" s="36" t="s">
        <v>61</v>
      </c>
      <c r="N33" s="38" t="s">
        <v>127</v>
      </c>
      <c r="O33" s="62" t="s">
        <v>91</v>
      </c>
      <c r="P33" s="62" t="s">
        <v>173</v>
      </c>
      <c r="Q33" s="76">
        <v>1</v>
      </c>
      <c r="R33" s="77">
        <v>15425</v>
      </c>
      <c r="S33" s="125">
        <f>R33</f>
        <v>15425</v>
      </c>
      <c r="T33" s="126">
        <v>0</v>
      </c>
      <c r="U33" s="85">
        <f>+R33/30*5</f>
        <v>2570.833333333333</v>
      </c>
      <c r="V33" s="85">
        <f>+R33/30*50</f>
        <v>25708.333333333332</v>
      </c>
      <c r="W33" s="85">
        <f>R33/30*15</f>
        <v>7712.4999999999991</v>
      </c>
      <c r="X33" s="44">
        <f t="shared" si="22"/>
        <v>2699.375</v>
      </c>
      <c r="Y33" s="85">
        <f t="shared" si="1"/>
        <v>462.75</v>
      </c>
      <c r="Z33" s="85">
        <v>846.24</v>
      </c>
      <c r="AA33" s="85">
        <f t="shared" si="23"/>
        <v>308.5</v>
      </c>
      <c r="AB33" s="136">
        <v>0.20499999999999999</v>
      </c>
      <c r="AC33" s="128">
        <f t="shared" si="2"/>
        <v>3162.125</v>
      </c>
      <c r="AD33" s="129">
        <f t="shared" si="3"/>
        <v>0</v>
      </c>
      <c r="AE33" s="128"/>
      <c r="AF33" s="131" t="s">
        <v>44</v>
      </c>
      <c r="AG33" s="131">
        <f>AX33</f>
        <v>17046.302372000002</v>
      </c>
      <c r="AH33" s="50">
        <f t="shared" si="24"/>
        <v>2570.833333333333</v>
      </c>
      <c r="AI33" s="131">
        <f t="shared" si="4"/>
        <v>330456.68237199995</v>
      </c>
      <c r="AJ33" s="120">
        <v>12</v>
      </c>
      <c r="AK33" s="121">
        <v>0.03</v>
      </c>
      <c r="AL33" s="120">
        <f t="shared" si="5"/>
        <v>462.75</v>
      </c>
      <c r="AM33" s="120">
        <f>AL33*AJ33</f>
        <v>5553</v>
      </c>
      <c r="AN33" s="120">
        <f>AL33/30*20*0.25</f>
        <v>77.125</v>
      </c>
      <c r="AO33" s="120">
        <f>AL33/30*50</f>
        <v>771.25</v>
      </c>
      <c r="AP33" s="120">
        <f t="shared" si="9"/>
        <v>7944</v>
      </c>
      <c r="AQ33" s="120">
        <f>AL33/2</f>
        <v>231.375</v>
      </c>
      <c r="AR33" s="122">
        <f>AM33*0.09</f>
        <v>499.77</v>
      </c>
      <c r="AS33" s="120">
        <f>AM33*0.03</f>
        <v>166.59</v>
      </c>
      <c r="AT33" s="120">
        <f>AM33*0.099724</f>
        <v>553.76737199999991</v>
      </c>
      <c r="AU33" s="120">
        <f>AM33*0.02</f>
        <v>111.06</v>
      </c>
      <c r="AV33" s="120">
        <f t="shared" ref="AV33:AV37" si="38">AM33*AB33</f>
        <v>1138.365</v>
      </c>
      <c r="AW33" s="120">
        <f t="shared" si="37"/>
        <v>0</v>
      </c>
      <c r="AX33" s="123">
        <f>AM33+AN33+AO33+AP33+AQ33+AR33+AS33+AT33+AU33+AV33+AW33</f>
        <v>17046.302372000002</v>
      </c>
      <c r="BC33" s="8"/>
      <c r="BD33" s="150">
        <f>S33+AC33+AD33</f>
        <v>18587.125</v>
      </c>
      <c r="BE33" s="101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176</v>
      </c>
      <c r="I34" s="142" t="s">
        <v>39</v>
      </c>
      <c r="J34" s="35">
        <v>43009</v>
      </c>
      <c r="K34" s="36">
        <v>12</v>
      </c>
      <c r="L34" s="36">
        <v>40</v>
      </c>
      <c r="M34" s="36" t="s">
        <v>61</v>
      </c>
      <c r="N34" s="38" t="s">
        <v>177</v>
      </c>
      <c r="O34" s="62" t="s">
        <v>76</v>
      </c>
      <c r="P34" s="158" t="s">
        <v>46</v>
      </c>
      <c r="Q34" s="76">
        <v>1</v>
      </c>
      <c r="R34" s="77">
        <v>13966</v>
      </c>
      <c r="S34" s="125">
        <f t="shared" si="20"/>
        <v>13966</v>
      </c>
      <c r="T34" s="77"/>
      <c r="U34" s="85">
        <f t="shared" si="21"/>
        <v>2327.666666666667</v>
      </c>
      <c r="V34" s="85">
        <f t="shared" si="0"/>
        <v>23276.666666666668</v>
      </c>
      <c r="W34" s="85">
        <f t="shared" si="25"/>
        <v>6983</v>
      </c>
      <c r="X34" s="44">
        <f t="shared" si="22"/>
        <v>2444.0499999999997</v>
      </c>
      <c r="Y34" s="86">
        <f t="shared" si="1"/>
        <v>418.97999999999996</v>
      </c>
      <c r="Z34" s="85">
        <v>801.65</v>
      </c>
      <c r="AA34" s="85">
        <f t="shared" si="23"/>
        <v>279.32</v>
      </c>
      <c r="AB34" s="136">
        <v>0.20499999999999999</v>
      </c>
      <c r="AC34" s="128">
        <f t="shared" si="2"/>
        <v>2863.0299999999997</v>
      </c>
      <c r="AD34" s="129">
        <f t="shared" si="3"/>
        <v>0</v>
      </c>
      <c r="AE34" s="128"/>
      <c r="AF34" s="132" t="s">
        <v>44</v>
      </c>
      <c r="AG34" s="131">
        <f t="shared" si="26"/>
        <v>15434.345538240001</v>
      </c>
      <c r="AH34" s="50">
        <f t="shared" si="24"/>
        <v>2327.666666666667</v>
      </c>
      <c r="AI34" s="131">
        <f t="shared" si="4"/>
        <v>299625.70553823997</v>
      </c>
      <c r="AJ34" s="120">
        <v>12</v>
      </c>
      <c r="AK34" s="121">
        <v>0.03</v>
      </c>
      <c r="AL34" s="120">
        <f t="shared" si="5"/>
        <v>418.97999999999996</v>
      </c>
      <c r="AM34" s="120">
        <f t="shared" si="6"/>
        <v>5027.7599999999993</v>
      </c>
      <c r="AN34" s="120">
        <f t="shared" si="7"/>
        <v>69.83</v>
      </c>
      <c r="AO34" s="120">
        <f t="shared" si="8"/>
        <v>698.3</v>
      </c>
      <c r="AP34" s="120">
        <f t="shared" si="9"/>
        <v>7193</v>
      </c>
      <c r="AQ34" s="120">
        <f t="shared" si="10"/>
        <v>209.48999999999998</v>
      </c>
      <c r="AR34" s="122">
        <f t="shared" si="11"/>
        <v>452.49839999999995</v>
      </c>
      <c r="AS34" s="120">
        <f t="shared" si="12"/>
        <v>150.83279999999996</v>
      </c>
      <c r="AT34" s="120">
        <f t="shared" si="13"/>
        <v>501.38833823999988</v>
      </c>
      <c r="AU34" s="120">
        <f t="shared" si="14"/>
        <v>100.55519999999999</v>
      </c>
      <c r="AV34" s="120">
        <f t="shared" si="38"/>
        <v>1030.6907999999999</v>
      </c>
      <c r="AW34" s="120">
        <f t="shared" si="37"/>
        <v>0</v>
      </c>
      <c r="AX34" s="123">
        <f t="shared" si="17"/>
        <v>15434.345538240001</v>
      </c>
      <c r="BC34" s="8"/>
      <c r="BD34" s="155">
        <f t="shared" si="18"/>
        <v>16829.03</v>
      </c>
      <c r="BE34" s="156">
        <f t="shared" si="19"/>
        <v>204276.02666666664</v>
      </c>
      <c r="BF34" s="8" t="s">
        <v>163</v>
      </c>
    </row>
    <row r="35" spans="1:58" s="82" customFormat="1" ht="42.75" x14ac:dyDescent="0.2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87</v>
      </c>
      <c r="I35" s="142" t="s">
        <v>39</v>
      </c>
      <c r="J35" s="87">
        <v>41396</v>
      </c>
      <c r="K35" s="36">
        <v>12</v>
      </c>
      <c r="L35" s="36">
        <v>40</v>
      </c>
      <c r="M35" s="36" t="s">
        <v>61</v>
      </c>
      <c r="N35" s="38" t="s">
        <v>88</v>
      </c>
      <c r="O35" s="62" t="s">
        <v>46</v>
      </c>
      <c r="P35" s="62" t="s">
        <v>47</v>
      </c>
      <c r="Q35" s="76">
        <v>1</v>
      </c>
      <c r="R35" s="77">
        <v>13966</v>
      </c>
      <c r="S35" s="125">
        <f t="shared" si="20"/>
        <v>13966</v>
      </c>
      <c r="T35" s="126">
        <v>0</v>
      </c>
      <c r="U35" s="85">
        <f t="shared" si="21"/>
        <v>2327.666666666667</v>
      </c>
      <c r="V35" s="85">
        <f t="shared" si="0"/>
        <v>23276.666666666668</v>
      </c>
      <c r="W35" s="85">
        <f t="shared" si="25"/>
        <v>6983</v>
      </c>
      <c r="X35" s="44">
        <f t="shared" si="22"/>
        <v>2444.0499999999997</v>
      </c>
      <c r="Y35" s="86">
        <f t="shared" si="1"/>
        <v>418.97999999999996</v>
      </c>
      <c r="Z35" s="85">
        <v>801.65</v>
      </c>
      <c r="AA35" s="85">
        <f t="shared" si="23"/>
        <v>279.32</v>
      </c>
      <c r="AB35" s="136">
        <v>0.20499999999999999</v>
      </c>
      <c r="AC35" s="128">
        <f t="shared" si="2"/>
        <v>2863.0299999999997</v>
      </c>
      <c r="AD35" s="129">
        <f t="shared" si="3"/>
        <v>0</v>
      </c>
      <c r="AE35" s="128"/>
      <c r="AF35" s="132" t="s">
        <v>44</v>
      </c>
      <c r="AG35" s="131">
        <f t="shared" si="26"/>
        <v>15434.345538240001</v>
      </c>
      <c r="AH35" s="50">
        <f t="shared" si="24"/>
        <v>2327.666666666667</v>
      </c>
      <c r="AI35" s="131">
        <f t="shared" si="4"/>
        <v>299625.70553823997</v>
      </c>
      <c r="AJ35" s="120">
        <v>12</v>
      </c>
      <c r="AK35" s="121">
        <v>0.03</v>
      </c>
      <c r="AL35" s="120">
        <f t="shared" si="5"/>
        <v>418.97999999999996</v>
      </c>
      <c r="AM35" s="120">
        <f t="shared" si="6"/>
        <v>5027.7599999999993</v>
      </c>
      <c r="AN35" s="120">
        <f t="shared" si="7"/>
        <v>69.83</v>
      </c>
      <c r="AO35" s="120">
        <f t="shared" si="8"/>
        <v>698.3</v>
      </c>
      <c r="AP35" s="120">
        <f t="shared" si="9"/>
        <v>7193</v>
      </c>
      <c r="AQ35" s="120">
        <f t="shared" si="10"/>
        <v>209.48999999999998</v>
      </c>
      <c r="AR35" s="122">
        <f t="shared" si="11"/>
        <v>452.49839999999995</v>
      </c>
      <c r="AS35" s="120">
        <f t="shared" si="12"/>
        <v>150.83279999999996</v>
      </c>
      <c r="AT35" s="120">
        <f t="shared" si="13"/>
        <v>501.38833823999988</v>
      </c>
      <c r="AU35" s="120">
        <f t="shared" si="14"/>
        <v>100.55519999999999</v>
      </c>
      <c r="AV35" s="120">
        <f t="shared" si="38"/>
        <v>1030.6907999999999</v>
      </c>
      <c r="AW35" s="120">
        <f t="shared" si="37"/>
        <v>0</v>
      </c>
      <c r="AX35" s="123">
        <f t="shared" si="17"/>
        <v>15434.345538240001</v>
      </c>
      <c r="BC35" s="8"/>
      <c r="BD35" s="150">
        <f>S35+AC35+AD35</f>
        <v>16829.03</v>
      </c>
      <c r="BE35" s="101">
        <f t="shared" si="19"/>
        <v>204276.02666666664</v>
      </c>
      <c r="BF35" s="8" t="s">
        <v>163</v>
      </c>
    </row>
    <row r="36" spans="1:58" s="124" customFormat="1" ht="57" x14ac:dyDescent="0.2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2" t="s">
        <v>52</v>
      </c>
      <c r="J36" s="35">
        <v>39554</v>
      </c>
      <c r="K36" s="36">
        <v>12</v>
      </c>
      <c r="L36" s="36">
        <v>40</v>
      </c>
      <c r="M36" s="36" t="s">
        <v>61</v>
      </c>
      <c r="N36" s="38" t="s">
        <v>90</v>
      </c>
      <c r="O36" s="62" t="s">
        <v>91</v>
      </c>
      <c r="P36" s="62" t="s">
        <v>173</v>
      </c>
      <c r="Q36" s="76">
        <v>1</v>
      </c>
      <c r="R36" s="77">
        <v>13966</v>
      </c>
      <c r="S36" s="125">
        <f>R36</f>
        <v>13966</v>
      </c>
      <c r="T36" s="77">
        <v>160</v>
      </c>
      <c r="U36" s="85">
        <f>+R36/30*5</f>
        <v>2327.666666666667</v>
      </c>
      <c r="V36" s="85">
        <f>+R36/30*50</f>
        <v>23276.666666666668</v>
      </c>
      <c r="W36" s="85">
        <f>R36/30*15</f>
        <v>6983</v>
      </c>
      <c r="X36" s="44">
        <f t="shared" si="22"/>
        <v>2444.0499999999997</v>
      </c>
      <c r="Y36" s="86">
        <f t="shared" si="1"/>
        <v>418.97999999999996</v>
      </c>
      <c r="Z36" s="85">
        <v>801.65</v>
      </c>
      <c r="AA36" s="85">
        <f t="shared" si="23"/>
        <v>279.32</v>
      </c>
      <c r="AB36" s="136">
        <v>0.20499999999999999</v>
      </c>
      <c r="AC36" s="128">
        <f t="shared" si="2"/>
        <v>2863.0299999999997</v>
      </c>
      <c r="AD36" s="129">
        <f t="shared" si="3"/>
        <v>0</v>
      </c>
      <c r="AE36" s="128"/>
      <c r="AF36" s="132" t="s">
        <v>44</v>
      </c>
      <c r="AG36" s="131">
        <f>AX36</f>
        <v>15434.345538240001</v>
      </c>
      <c r="AH36" s="50">
        <f t="shared" si="24"/>
        <v>2327.666666666667</v>
      </c>
      <c r="AI36" s="131">
        <f t="shared" si="4"/>
        <v>301545.70553823997</v>
      </c>
      <c r="AJ36" s="120">
        <v>12</v>
      </c>
      <c r="AK36" s="121">
        <v>0.03</v>
      </c>
      <c r="AL36" s="120">
        <f t="shared" si="5"/>
        <v>418.97999999999996</v>
      </c>
      <c r="AM36" s="120">
        <f>AL36*AJ36</f>
        <v>5027.7599999999993</v>
      </c>
      <c r="AN36" s="120">
        <f>AL36/30*20*0.25</f>
        <v>69.83</v>
      </c>
      <c r="AO36" s="120">
        <f>AL36/30*50</f>
        <v>698.3</v>
      </c>
      <c r="AP36" s="120">
        <f t="shared" si="9"/>
        <v>7193</v>
      </c>
      <c r="AQ36" s="120">
        <f>AL36/2</f>
        <v>209.48999999999998</v>
      </c>
      <c r="AR36" s="122">
        <f>AM36*0.09</f>
        <v>452.49839999999995</v>
      </c>
      <c r="AS36" s="120">
        <f>AM36*0.03</f>
        <v>150.83279999999996</v>
      </c>
      <c r="AT36" s="120">
        <f>AM36*0.099724</f>
        <v>501.38833823999988</v>
      </c>
      <c r="AU36" s="120">
        <f>AM36*0.02</f>
        <v>100.55519999999999</v>
      </c>
      <c r="AV36" s="120">
        <f t="shared" si="38"/>
        <v>1030.6907999999999</v>
      </c>
      <c r="AW36" s="120">
        <f t="shared" si="37"/>
        <v>0</v>
      </c>
      <c r="AX36" s="123">
        <f>AM36+AN36+AO36+AP36+AQ36+AR36+AS36+AT36+AU36+AV36+AW36</f>
        <v>15434.345538240001</v>
      </c>
      <c r="BC36" s="88"/>
      <c r="BD36" s="150">
        <f t="shared" si="18"/>
        <v>16829.03</v>
      </c>
      <c r="BE36" s="101">
        <f t="shared" si="19"/>
        <v>204276.02666666664</v>
      </c>
      <c r="BF36" s="8" t="s">
        <v>163</v>
      </c>
    </row>
    <row r="37" spans="1:58" s="82" customFormat="1" ht="48" customHeight="1" x14ac:dyDescent="0.2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2" t="s">
        <v>39</v>
      </c>
      <c r="J37" s="35">
        <v>40909</v>
      </c>
      <c r="K37" s="36">
        <v>11</v>
      </c>
      <c r="L37" s="36">
        <v>40</v>
      </c>
      <c r="M37" s="36" t="s">
        <v>61</v>
      </c>
      <c r="N37" s="38" t="s">
        <v>93</v>
      </c>
      <c r="O37" s="62" t="s">
        <v>91</v>
      </c>
      <c r="P37" s="62" t="s">
        <v>173</v>
      </c>
      <c r="Q37" s="76">
        <v>1</v>
      </c>
      <c r="R37" s="77">
        <v>13214</v>
      </c>
      <c r="S37" s="125">
        <f t="shared" si="20"/>
        <v>13214</v>
      </c>
      <c r="T37" s="126">
        <v>160</v>
      </c>
      <c r="U37" s="85">
        <f t="shared" si="21"/>
        <v>2202.333333333333</v>
      </c>
      <c r="V37" s="85">
        <f t="shared" si="0"/>
        <v>22023.333333333332</v>
      </c>
      <c r="W37" s="85">
        <f t="shared" si="25"/>
        <v>6607</v>
      </c>
      <c r="X37" s="44">
        <f t="shared" si="22"/>
        <v>2312.4499999999998</v>
      </c>
      <c r="Y37" s="85">
        <f t="shared" si="1"/>
        <v>396.41999999999996</v>
      </c>
      <c r="Z37" s="85">
        <v>781.94</v>
      </c>
      <c r="AA37" s="85">
        <f t="shared" si="23"/>
        <v>264.28000000000003</v>
      </c>
      <c r="AB37" s="136">
        <v>0.20499999999999999</v>
      </c>
      <c r="AC37" s="128">
        <f t="shared" si="2"/>
        <v>2708.87</v>
      </c>
      <c r="AD37" s="129">
        <f t="shared" si="3"/>
        <v>0</v>
      </c>
      <c r="AE37" s="128"/>
      <c r="AF37" s="131" t="s">
        <v>44</v>
      </c>
      <c r="AG37" s="131">
        <f t="shared" si="26"/>
        <v>14603.589856959994</v>
      </c>
      <c r="AH37" s="50">
        <f t="shared" si="24"/>
        <v>2202.333333333333</v>
      </c>
      <c r="AI37" s="131">
        <f t="shared" si="4"/>
        <v>285694.10985695996</v>
      </c>
      <c r="AJ37" s="120">
        <v>12</v>
      </c>
      <c r="AK37" s="121">
        <v>0.03</v>
      </c>
      <c r="AL37" s="120">
        <f t="shared" si="5"/>
        <v>396.41999999999996</v>
      </c>
      <c r="AM37" s="120">
        <f t="shared" si="6"/>
        <v>4757.0399999999991</v>
      </c>
      <c r="AN37" s="120">
        <f t="shared" si="7"/>
        <v>66.069999999999993</v>
      </c>
      <c r="AO37" s="120">
        <f t="shared" si="8"/>
        <v>660.69999999999993</v>
      </c>
      <c r="AP37" s="120">
        <f t="shared" si="9"/>
        <v>6806</v>
      </c>
      <c r="AQ37" s="120">
        <f t="shared" si="10"/>
        <v>198.20999999999998</v>
      </c>
      <c r="AR37" s="122">
        <f t="shared" si="11"/>
        <v>428.13359999999989</v>
      </c>
      <c r="AS37" s="120">
        <f t="shared" si="12"/>
        <v>142.71119999999996</v>
      </c>
      <c r="AT37" s="120">
        <f t="shared" si="13"/>
        <v>474.3910569599999</v>
      </c>
      <c r="AU37" s="120">
        <f t="shared" si="14"/>
        <v>95.140799999999984</v>
      </c>
      <c r="AV37" s="120">
        <f t="shared" si="38"/>
        <v>975.19319999999971</v>
      </c>
      <c r="AW37" s="120">
        <f t="shared" si="37"/>
        <v>0</v>
      </c>
      <c r="AX37" s="123">
        <f t="shared" si="17"/>
        <v>14603.589856959994</v>
      </c>
      <c r="BC37" s="8"/>
      <c r="BD37" s="150">
        <f t="shared" si="18"/>
        <v>15922.869999999999</v>
      </c>
      <c r="BE37" s="101">
        <f t="shared" si="19"/>
        <v>193276.77333333335</v>
      </c>
      <c r="BF37" s="8" t="s">
        <v>164</v>
      </c>
    </row>
    <row r="38" spans="1:58" s="82" customFormat="1" ht="50.25" customHeight="1" x14ac:dyDescent="0.2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2" t="s">
        <v>52</v>
      </c>
      <c r="J38" s="35">
        <v>38777</v>
      </c>
      <c r="K38" s="76">
        <v>11</v>
      </c>
      <c r="L38" s="36">
        <v>40</v>
      </c>
      <c r="M38" s="36" t="s">
        <v>61</v>
      </c>
      <c r="N38" s="38" t="s">
        <v>95</v>
      </c>
      <c r="O38" s="62" t="s">
        <v>91</v>
      </c>
      <c r="P38" s="62" t="s">
        <v>173</v>
      </c>
      <c r="Q38" s="76">
        <v>1</v>
      </c>
      <c r="R38" s="77">
        <v>13214</v>
      </c>
      <c r="S38" s="125">
        <f t="shared" si="20"/>
        <v>13214</v>
      </c>
      <c r="T38" s="77">
        <v>240</v>
      </c>
      <c r="U38" s="85">
        <f t="shared" si="21"/>
        <v>2202.333333333333</v>
      </c>
      <c r="V38" s="85">
        <f t="shared" si="0"/>
        <v>22023.333333333332</v>
      </c>
      <c r="W38" s="85">
        <f t="shared" si="25"/>
        <v>6607</v>
      </c>
      <c r="X38" s="44">
        <f t="shared" si="22"/>
        <v>2312.4499999999998</v>
      </c>
      <c r="Y38" s="85">
        <f t="shared" si="1"/>
        <v>396.41999999999996</v>
      </c>
      <c r="Z38" s="85">
        <v>781.94</v>
      </c>
      <c r="AA38" s="85">
        <f t="shared" si="23"/>
        <v>264.28000000000003</v>
      </c>
      <c r="AB38" s="136">
        <v>0.20499999999999999</v>
      </c>
      <c r="AC38" s="128">
        <f t="shared" si="2"/>
        <v>2708.87</v>
      </c>
      <c r="AD38" s="129">
        <f t="shared" si="3"/>
        <v>0</v>
      </c>
      <c r="AE38" s="128"/>
      <c r="AF38" s="131" t="s">
        <v>44</v>
      </c>
      <c r="AG38" s="131">
        <f t="shared" si="26"/>
        <v>14603.589856959994</v>
      </c>
      <c r="AH38" s="50">
        <f t="shared" si="24"/>
        <v>2202.333333333333</v>
      </c>
      <c r="AI38" s="131">
        <f t="shared" si="4"/>
        <v>286654.10985695996</v>
      </c>
      <c r="AJ38" s="120">
        <v>12</v>
      </c>
      <c r="AK38" s="121">
        <v>0.03</v>
      </c>
      <c r="AL38" s="120">
        <f t="shared" si="5"/>
        <v>396.41999999999996</v>
      </c>
      <c r="AM38" s="120">
        <f t="shared" si="6"/>
        <v>4757.0399999999991</v>
      </c>
      <c r="AN38" s="120">
        <f t="shared" si="7"/>
        <v>66.069999999999993</v>
      </c>
      <c r="AO38" s="120">
        <f t="shared" si="8"/>
        <v>660.69999999999993</v>
      </c>
      <c r="AP38" s="120">
        <f t="shared" si="9"/>
        <v>6806</v>
      </c>
      <c r="AQ38" s="120">
        <f t="shared" si="10"/>
        <v>198.20999999999998</v>
      </c>
      <c r="AR38" s="122">
        <f t="shared" si="11"/>
        <v>428.13359999999989</v>
      </c>
      <c r="AS38" s="120">
        <f t="shared" si="12"/>
        <v>142.71119999999996</v>
      </c>
      <c r="AT38" s="120">
        <f t="shared" si="13"/>
        <v>474.3910569599999</v>
      </c>
      <c r="AU38" s="120">
        <f t="shared" si="14"/>
        <v>95.140799999999984</v>
      </c>
      <c r="AV38" s="120">
        <f t="shared" ref="AV38:AV44" si="39">AM38*AB38</f>
        <v>975.19319999999971</v>
      </c>
      <c r="AW38" s="120">
        <f t="shared" si="37"/>
        <v>0</v>
      </c>
      <c r="AX38" s="123">
        <f t="shared" si="17"/>
        <v>14603.589856959994</v>
      </c>
      <c r="BC38" s="8"/>
      <c r="BD38" s="150">
        <f t="shared" si="18"/>
        <v>15922.869999999999</v>
      </c>
      <c r="BE38" s="101">
        <f t="shared" si="19"/>
        <v>193276.77333333335</v>
      </c>
      <c r="BF38" s="8" t="s">
        <v>164</v>
      </c>
    </row>
    <row r="39" spans="1:58" s="124" customFormat="1" ht="47.25" customHeight="1" x14ac:dyDescent="0.2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2" t="s">
        <v>52</v>
      </c>
      <c r="J39" s="35">
        <v>38353</v>
      </c>
      <c r="K39" s="36">
        <v>11</v>
      </c>
      <c r="L39" s="36">
        <v>40</v>
      </c>
      <c r="M39" s="36" t="s">
        <v>61</v>
      </c>
      <c r="N39" s="38" t="s">
        <v>99</v>
      </c>
      <c r="O39" s="62" t="s">
        <v>76</v>
      </c>
      <c r="P39" s="62" t="s">
        <v>46</v>
      </c>
      <c r="Q39" s="76">
        <v>1</v>
      </c>
      <c r="R39" s="77">
        <v>13214</v>
      </c>
      <c r="S39" s="125">
        <f t="shared" si="20"/>
        <v>13214</v>
      </c>
      <c r="T39" s="77">
        <v>240</v>
      </c>
      <c r="U39" s="85">
        <f t="shared" si="21"/>
        <v>2202.333333333333</v>
      </c>
      <c r="V39" s="85">
        <f t="shared" si="0"/>
        <v>22023.333333333332</v>
      </c>
      <c r="W39" s="85">
        <f t="shared" si="25"/>
        <v>6607</v>
      </c>
      <c r="X39" s="44">
        <f t="shared" si="22"/>
        <v>2312.4499999999998</v>
      </c>
      <c r="Y39" s="86">
        <f t="shared" si="1"/>
        <v>396.41999999999996</v>
      </c>
      <c r="Z39" s="85">
        <v>781.94</v>
      </c>
      <c r="AA39" s="85">
        <f t="shared" si="23"/>
        <v>264.28000000000003</v>
      </c>
      <c r="AB39" s="136">
        <v>0.20499999999999999</v>
      </c>
      <c r="AC39" s="128">
        <f t="shared" si="2"/>
        <v>2708.87</v>
      </c>
      <c r="AD39" s="129">
        <f t="shared" si="3"/>
        <v>0</v>
      </c>
      <c r="AE39" s="128"/>
      <c r="AF39" s="132" t="s">
        <v>44</v>
      </c>
      <c r="AG39" s="131">
        <f t="shared" si="26"/>
        <v>14603.589856959994</v>
      </c>
      <c r="AH39" s="50">
        <f t="shared" si="24"/>
        <v>2202.333333333333</v>
      </c>
      <c r="AI39" s="131">
        <f t="shared" si="4"/>
        <v>286654.10985695996</v>
      </c>
      <c r="AJ39" s="120">
        <v>12</v>
      </c>
      <c r="AK39" s="121">
        <v>0.03</v>
      </c>
      <c r="AL39" s="120">
        <f t="shared" si="5"/>
        <v>396.41999999999996</v>
      </c>
      <c r="AM39" s="120">
        <f t="shared" si="6"/>
        <v>4757.0399999999991</v>
      </c>
      <c r="AN39" s="120">
        <f t="shared" si="7"/>
        <v>66.069999999999993</v>
      </c>
      <c r="AO39" s="120">
        <f t="shared" si="8"/>
        <v>660.69999999999993</v>
      </c>
      <c r="AP39" s="120">
        <f t="shared" si="9"/>
        <v>6806</v>
      </c>
      <c r="AQ39" s="120">
        <f t="shared" si="10"/>
        <v>198.20999999999998</v>
      </c>
      <c r="AR39" s="122">
        <f t="shared" si="11"/>
        <v>428.13359999999989</v>
      </c>
      <c r="AS39" s="120">
        <f t="shared" si="12"/>
        <v>142.71119999999996</v>
      </c>
      <c r="AT39" s="120">
        <f t="shared" si="13"/>
        <v>474.3910569599999</v>
      </c>
      <c r="AU39" s="120">
        <f t="shared" si="14"/>
        <v>95.140799999999984</v>
      </c>
      <c r="AV39" s="120">
        <f t="shared" si="39"/>
        <v>975.19319999999971</v>
      </c>
      <c r="AW39" s="120">
        <f t="shared" si="37"/>
        <v>0</v>
      </c>
      <c r="AX39" s="123">
        <f t="shared" si="17"/>
        <v>14603.589856959994</v>
      </c>
      <c r="BC39" s="8"/>
      <c r="BD39" s="150">
        <f t="shared" si="18"/>
        <v>15922.869999999999</v>
      </c>
      <c r="BE39" s="101">
        <f t="shared" si="19"/>
        <v>193276.77333333335</v>
      </c>
      <c r="BF39" s="8" t="s">
        <v>164</v>
      </c>
    </row>
    <row r="40" spans="1:58" s="82" customFormat="1" ht="57" x14ac:dyDescent="0.2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2" t="s">
        <v>39</v>
      </c>
      <c r="J40" s="35">
        <v>42660</v>
      </c>
      <c r="K40" s="36">
        <v>11</v>
      </c>
      <c r="L40" s="36">
        <v>40</v>
      </c>
      <c r="M40" s="36" t="s">
        <v>61</v>
      </c>
      <c r="N40" s="38" t="s">
        <v>97</v>
      </c>
      <c r="O40" s="62" t="s">
        <v>91</v>
      </c>
      <c r="P40" s="62" t="s">
        <v>173</v>
      </c>
      <c r="Q40" s="76">
        <v>1</v>
      </c>
      <c r="R40" s="77">
        <v>13214</v>
      </c>
      <c r="S40" s="125">
        <f t="shared" si="20"/>
        <v>13214</v>
      </c>
      <c r="T40" s="126">
        <v>0</v>
      </c>
      <c r="U40" s="85">
        <f>+R40/30*5</f>
        <v>2202.333333333333</v>
      </c>
      <c r="V40" s="85">
        <f>+R40/30*50</f>
        <v>22023.333333333332</v>
      </c>
      <c r="W40" s="85">
        <f t="shared" si="25"/>
        <v>6607</v>
      </c>
      <c r="X40" s="44">
        <f t="shared" si="22"/>
        <v>2312.4499999999998</v>
      </c>
      <c r="Y40" s="85">
        <f t="shared" si="1"/>
        <v>396.41999999999996</v>
      </c>
      <c r="Z40" s="85">
        <v>781.94</v>
      </c>
      <c r="AA40" s="85">
        <f t="shared" si="23"/>
        <v>264.28000000000003</v>
      </c>
      <c r="AB40" s="136">
        <v>0.20499999999999999</v>
      </c>
      <c r="AC40" s="128">
        <f t="shared" si="2"/>
        <v>2708.87</v>
      </c>
      <c r="AD40" s="129">
        <f t="shared" si="3"/>
        <v>0</v>
      </c>
      <c r="AE40" s="128"/>
      <c r="AF40" s="131" t="s">
        <v>44</v>
      </c>
      <c r="AG40" s="131">
        <f t="shared" si="26"/>
        <v>14603.589856959994</v>
      </c>
      <c r="AH40" s="50">
        <f t="shared" si="24"/>
        <v>2202.333333333333</v>
      </c>
      <c r="AI40" s="131">
        <f t="shared" si="4"/>
        <v>283774.10985695996</v>
      </c>
      <c r="AJ40" s="120">
        <v>12</v>
      </c>
      <c r="AK40" s="121">
        <v>0.03</v>
      </c>
      <c r="AL40" s="120">
        <f t="shared" si="5"/>
        <v>396.41999999999996</v>
      </c>
      <c r="AM40" s="120">
        <f t="shared" si="6"/>
        <v>4757.0399999999991</v>
      </c>
      <c r="AN40" s="120">
        <f t="shared" si="7"/>
        <v>66.069999999999993</v>
      </c>
      <c r="AO40" s="120">
        <f t="shared" si="8"/>
        <v>660.69999999999993</v>
      </c>
      <c r="AP40" s="120">
        <f t="shared" si="9"/>
        <v>6806</v>
      </c>
      <c r="AQ40" s="120">
        <f t="shared" si="10"/>
        <v>198.20999999999998</v>
      </c>
      <c r="AR40" s="122">
        <f t="shared" si="11"/>
        <v>428.13359999999989</v>
      </c>
      <c r="AS40" s="120">
        <f t="shared" si="12"/>
        <v>142.71119999999996</v>
      </c>
      <c r="AT40" s="120">
        <f t="shared" si="13"/>
        <v>474.3910569599999</v>
      </c>
      <c r="AU40" s="120">
        <f t="shared" si="14"/>
        <v>95.140799999999984</v>
      </c>
      <c r="AV40" s="120">
        <f t="shared" si="39"/>
        <v>975.19319999999971</v>
      </c>
      <c r="AW40" s="120">
        <f t="shared" si="37"/>
        <v>0</v>
      </c>
      <c r="AX40" s="123">
        <f t="shared" si="17"/>
        <v>14603.589856959994</v>
      </c>
      <c r="BC40" s="8"/>
      <c r="BD40" s="150">
        <f t="shared" si="18"/>
        <v>15922.869999999999</v>
      </c>
      <c r="BE40" s="101">
        <f t="shared" si="19"/>
        <v>193276.77333333335</v>
      </c>
      <c r="BF40" s="8" t="s">
        <v>164</v>
      </c>
    </row>
    <row r="41" spans="1:58" s="82" customFormat="1" ht="28.5" x14ac:dyDescent="0.2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2" t="s">
        <v>52</v>
      </c>
      <c r="J41" s="35">
        <v>37375</v>
      </c>
      <c r="K41" s="36">
        <v>10</v>
      </c>
      <c r="L41" s="36">
        <v>40</v>
      </c>
      <c r="M41" s="36" t="s">
        <v>61</v>
      </c>
      <c r="N41" s="38" t="s">
        <v>104</v>
      </c>
      <c r="O41" s="62" t="s">
        <v>76</v>
      </c>
      <c r="P41" s="62" t="s">
        <v>46</v>
      </c>
      <c r="Q41" s="76">
        <v>1</v>
      </c>
      <c r="R41" s="77">
        <v>12605</v>
      </c>
      <c r="S41" s="125">
        <f t="shared" si="20"/>
        <v>12605</v>
      </c>
      <c r="T41" s="77">
        <v>240</v>
      </c>
      <c r="U41" s="85">
        <f>+R41/30*5</f>
        <v>2100.8333333333335</v>
      </c>
      <c r="V41" s="85">
        <f>+R41/30*50</f>
        <v>21008.333333333336</v>
      </c>
      <c r="W41" s="85">
        <f t="shared" si="25"/>
        <v>6302.5</v>
      </c>
      <c r="X41" s="44">
        <f t="shared" si="22"/>
        <v>2205.875</v>
      </c>
      <c r="Y41" s="85">
        <f t="shared" si="1"/>
        <v>378.15</v>
      </c>
      <c r="Z41" s="85">
        <v>753.87</v>
      </c>
      <c r="AA41" s="85">
        <f t="shared" si="23"/>
        <v>252.1</v>
      </c>
      <c r="AB41" s="136">
        <v>0.215</v>
      </c>
      <c r="AC41" s="128">
        <f t="shared" si="2"/>
        <v>2710.0749999999998</v>
      </c>
      <c r="AD41" s="129">
        <f t="shared" si="3"/>
        <v>0</v>
      </c>
      <c r="AE41" s="128"/>
      <c r="AF41" s="131" t="s">
        <v>44</v>
      </c>
      <c r="AG41" s="131">
        <f t="shared" si="26"/>
        <v>13975.5965672</v>
      </c>
      <c r="AH41" s="50">
        <f t="shared" si="24"/>
        <v>2100.8333333333335</v>
      </c>
      <c r="AI41" s="131">
        <f t="shared" si="4"/>
        <v>275228.9365672</v>
      </c>
      <c r="AJ41" s="120">
        <v>12</v>
      </c>
      <c r="AK41" s="121">
        <v>0.03</v>
      </c>
      <c r="AL41" s="120">
        <f t="shared" si="5"/>
        <v>378.15</v>
      </c>
      <c r="AM41" s="120">
        <f t="shared" si="6"/>
        <v>4537.7999999999993</v>
      </c>
      <c r="AN41" s="120">
        <f t="shared" si="7"/>
        <v>63.024999999999991</v>
      </c>
      <c r="AO41" s="120">
        <f t="shared" si="8"/>
        <v>630.24999999999989</v>
      </c>
      <c r="AP41" s="120">
        <f t="shared" si="9"/>
        <v>6492</v>
      </c>
      <c r="AQ41" s="120">
        <f t="shared" si="10"/>
        <v>189.07499999999999</v>
      </c>
      <c r="AR41" s="122">
        <f t="shared" si="11"/>
        <v>408.40199999999993</v>
      </c>
      <c r="AS41" s="120">
        <f t="shared" si="12"/>
        <v>136.13399999999999</v>
      </c>
      <c r="AT41" s="120">
        <f t="shared" si="13"/>
        <v>452.52756719999991</v>
      </c>
      <c r="AU41" s="120">
        <f t="shared" si="14"/>
        <v>90.755999999999986</v>
      </c>
      <c r="AV41" s="120">
        <f t="shared" si="39"/>
        <v>975.62699999999984</v>
      </c>
      <c r="AW41" s="120">
        <f t="shared" ref="AW41:AW44" si="40">AM41*AE41</f>
        <v>0</v>
      </c>
      <c r="AX41" s="123">
        <f t="shared" si="17"/>
        <v>13975.5965672</v>
      </c>
      <c r="BC41" s="8"/>
      <c r="BD41" s="150">
        <f t="shared" si="18"/>
        <v>15315.075000000001</v>
      </c>
      <c r="BE41" s="101">
        <f t="shared" si="19"/>
        <v>185881.73333333337</v>
      </c>
      <c r="BF41" s="8" t="s">
        <v>165</v>
      </c>
    </row>
    <row r="42" spans="1:58" s="88" customFormat="1" ht="57" x14ac:dyDescent="0.2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2" t="s">
        <v>52</v>
      </c>
      <c r="J42" s="35">
        <v>42675</v>
      </c>
      <c r="K42" s="36">
        <v>10</v>
      </c>
      <c r="L42" s="36">
        <v>40</v>
      </c>
      <c r="M42" s="36" t="s">
        <v>61</v>
      </c>
      <c r="N42" s="38" t="s">
        <v>105</v>
      </c>
      <c r="O42" s="62" t="s">
        <v>91</v>
      </c>
      <c r="P42" s="62" t="s">
        <v>173</v>
      </c>
      <c r="Q42" s="76">
        <v>1</v>
      </c>
      <c r="R42" s="77">
        <v>12605</v>
      </c>
      <c r="S42" s="125">
        <f>R42</f>
        <v>12605</v>
      </c>
      <c r="T42" s="126">
        <v>0</v>
      </c>
      <c r="U42" s="85">
        <f t="shared" si="21"/>
        <v>2100.8333333333335</v>
      </c>
      <c r="V42" s="85">
        <f t="shared" si="0"/>
        <v>21008.333333333336</v>
      </c>
      <c r="W42" s="85">
        <f t="shared" si="25"/>
        <v>6302.5</v>
      </c>
      <c r="X42" s="44">
        <f t="shared" si="22"/>
        <v>2205.875</v>
      </c>
      <c r="Y42" s="85">
        <f t="shared" si="1"/>
        <v>378.15</v>
      </c>
      <c r="Z42" s="85">
        <v>753.87</v>
      </c>
      <c r="AA42" s="85">
        <f t="shared" si="23"/>
        <v>252.1</v>
      </c>
      <c r="AB42" s="136">
        <v>0.215</v>
      </c>
      <c r="AC42" s="128">
        <f t="shared" si="2"/>
        <v>2710.0749999999998</v>
      </c>
      <c r="AD42" s="129">
        <f t="shared" si="3"/>
        <v>0</v>
      </c>
      <c r="AE42" s="128"/>
      <c r="AF42" s="131" t="s">
        <v>44</v>
      </c>
      <c r="AG42" s="131">
        <f t="shared" si="26"/>
        <v>13975.5965672</v>
      </c>
      <c r="AH42" s="50">
        <f t="shared" si="24"/>
        <v>2100.8333333333335</v>
      </c>
      <c r="AI42" s="131">
        <f t="shared" si="4"/>
        <v>272348.9365672</v>
      </c>
      <c r="AJ42" s="137">
        <v>12</v>
      </c>
      <c r="AK42" s="121">
        <v>0.03</v>
      </c>
      <c r="AL42" s="58">
        <f t="shared" si="5"/>
        <v>378.15</v>
      </c>
      <c r="AM42" s="58">
        <f t="shared" si="6"/>
        <v>4537.7999999999993</v>
      </c>
      <c r="AN42" s="58">
        <f t="shared" si="7"/>
        <v>63.024999999999991</v>
      </c>
      <c r="AO42" s="58">
        <f t="shared" si="8"/>
        <v>630.24999999999989</v>
      </c>
      <c r="AP42" s="58">
        <f t="shared" si="9"/>
        <v>6492</v>
      </c>
      <c r="AQ42" s="58">
        <f t="shared" si="10"/>
        <v>189.07499999999999</v>
      </c>
      <c r="AR42" s="59">
        <f t="shared" si="11"/>
        <v>408.40199999999993</v>
      </c>
      <c r="AS42" s="58">
        <f t="shared" si="12"/>
        <v>136.13399999999999</v>
      </c>
      <c r="AT42" s="58">
        <f t="shared" si="13"/>
        <v>452.52756719999991</v>
      </c>
      <c r="AU42" s="58">
        <f t="shared" si="14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7"/>
        <v>13975.5965672</v>
      </c>
      <c r="BC42" s="8"/>
      <c r="BD42" s="150">
        <f t="shared" si="18"/>
        <v>15315.075000000001</v>
      </c>
      <c r="BE42" s="101">
        <f t="shared" si="19"/>
        <v>185881.73333333337</v>
      </c>
      <c r="BF42" s="8" t="s">
        <v>165</v>
      </c>
    </row>
    <row r="43" spans="1:58" s="82" customFormat="1" ht="57" customHeight="1" x14ac:dyDescent="0.2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2" t="s">
        <v>39</v>
      </c>
      <c r="J43" s="35">
        <v>41441</v>
      </c>
      <c r="K43" s="36">
        <v>9</v>
      </c>
      <c r="L43" s="36">
        <v>40</v>
      </c>
      <c r="M43" s="36" t="s">
        <v>61</v>
      </c>
      <c r="N43" s="159" t="s">
        <v>102</v>
      </c>
      <c r="O43" s="64" t="s">
        <v>173</v>
      </c>
      <c r="P43" s="62" t="s">
        <v>46</v>
      </c>
      <c r="Q43" s="76">
        <v>1</v>
      </c>
      <c r="R43" s="77">
        <v>12162</v>
      </c>
      <c r="S43" s="125">
        <f>R43</f>
        <v>12162</v>
      </c>
      <c r="T43" s="126">
        <v>0</v>
      </c>
      <c r="U43" s="85">
        <f>+R43/30*5</f>
        <v>2027</v>
      </c>
      <c r="V43" s="85">
        <f>+R43/30*50</f>
        <v>20270</v>
      </c>
      <c r="W43" s="85">
        <f>R43/30*15</f>
        <v>6081</v>
      </c>
      <c r="X43" s="44">
        <f t="shared" si="22"/>
        <v>2128.35</v>
      </c>
      <c r="Y43" s="85">
        <f t="shared" si="1"/>
        <v>364.86</v>
      </c>
      <c r="Z43" s="85">
        <v>736.82</v>
      </c>
      <c r="AA43" s="85">
        <f t="shared" si="23"/>
        <v>243.24</v>
      </c>
      <c r="AB43" s="136">
        <v>0.215</v>
      </c>
      <c r="AC43" s="128">
        <f t="shared" si="2"/>
        <v>2614.83</v>
      </c>
      <c r="AD43" s="129">
        <f t="shared" si="3"/>
        <v>0</v>
      </c>
      <c r="AE43" s="128"/>
      <c r="AF43" s="131" t="s">
        <v>44</v>
      </c>
      <c r="AG43" s="131">
        <f>AX43</f>
        <v>13484.58718368</v>
      </c>
      <c r="AH43" s="50">
        <f t="shared" si="24"/>
        <v>2027</v>
      </c>
      <c r="AI43" s="131">
        <f t="shared" si="4"/>
        <v>262890.78718367999</v>
      </c>
      <c r="AJ43" s="120">
        <v>12</v>
      </c>
      <c r="AK43" s="121">
        <v>0.03</v>
      </c>
      <c r="AL43" s="120">
        <f t="shared" si="5"/>
        <v>364.86</v>
      </c>
      <c r="AM43" s="120">
        <f>AL43*AJ43</f>
        <v>4378.32</v>
      </c>
      <c r="AN43" s="120">
        <f>AL43/30*20*0.25</f>
        <v>60.81</v>
      </c>
      <c r="AO43" s="120">
        <f>AL43/30*50</f>
        <v>608.1</v>
      </c>
      <c r="AP43" s="120">
        <f t="shared" si="9"/>
        <v>6264</v>
      </c>
      <c r="AQ43" s="120">
        <f>AL43/2</f>
        <v>182.43</v>
      </c>
      <c r="AR43" s="122">
        <f>AM43*0.09</f>
        <v>394.04879999999997</v>
      </c>
      <c r="AS43" s="120">
        <f>AM43*0.03</f>
        <v>131.34959999999998</v>
      </c>
      <c r="AT43" s="120">
        <f>AM43*0.099724</f>
        <v>436.62358367999997</v>
      </c>
      <c r="AU43" s="120">
        <f>AM43*0.02</f>
        <v>87.566400000000002</v>
      </c>
      <c r="AV43" s="120">
        <f>AM43*AB43</f>
        <v>941.33879999999988</v>
      </c>
      <c r="AW43" s="120">
        <f>AM43*AE43</f>
        <v>0</v>
      </c>
      <c r="AX43" s="123">
        <f>AM43+AN43+AO43+AP43+AQ43+AR43+AS43+AT43+AU43+AV43+AW43</f>
        <v>13484.58718368</v>
      </c>
      <c r="BC43" s="8"/>
      <c r="BD43" s="150">
        <f t="shared" si="18"/>
        <v>14776.83</v>
      </c>
      <c r="BE43" s="101">
        <f t="shared" si="19"/>
        <v>179348.96</v>
      </c>
      <c r="BF43" s="8" t="s">
        <v>166</v>
      </c>
    </row>
    <row r="44" spans="1:58" s="8" customFormat="1" ht="43.5" thickBot="1" x14ac:dyDescent="0.25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4" t="s">
        <v>52</v>
      </c>
      <c r="J44" s="56">
        <v>37423</v>
      </c>
      <c r="K44" s="37">
        <v>7</v>
      </c>
      <c r="L44" s="37">
        <v>40</v>
      </c>
      <c r="M44" s="37" t="s">
        <v>61</v>
      </c>
      <c r="N44" s="57" t="s">
        <v>107</v>
      </c>
      <c r="O44" s="83" t="s">
        <v>76</v>
      </c>
      <c r="P44" s="83" t="s">
        <v>46</v>
      </c>
      <c r="Q44" s="30">
        <v>1</v>
      </c>
      <c r="R44" s="41">
        <v>11007</v>
      </c>
      <c r="S44" s="43">
        <f t="shared" si="20"/>
        <v>11007</v>
      </c>
      <c r="T44" s="138">
        <v>240</v>
      </c>
      <c r="U44" s="44">
        <f t="shared" si="21"/>
        <v>1834.5</v>
      </c>
      <c r="V44" s="44">
        <f t="shared" si="0"/>
        <v>18345</v>
      </c>
      <c r="W44" s="44">
        <f t="shared" si="25"/>
        <v>5503.5</v>
      </c>
      <c r="X44" s="44">
        <f t="shared" si="22"/>
        <v>1926.2249999999999</v>
      </c>
      <c r="Y44" s="44">
        <f t="shared" si="1"/>
        <v>330.21</v>
      </c>
      <c r="Z44" s="44">
        <v>846.24</v>
      </c>
      <c r="AA44" s="44">
        <f t="shared" si="23"/>
        <v>220.14000000000001</v>
      </c>
      <c r="AB44" s="84">
        <v>0.215</v>
      </c>
      <c r="AC44" s="46">
        <f t="shared" si="2"/>
        <v>2366.5050000000001</v>
      </c>
      <c r="AD44" s="47">
        <f t="shared" si="3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4"/>
        <v>242957.20294448</v>
      </c>
      <c r="AJ44" s="51">
        <v>12</v>
      </c>
      <c r="AK44" s="121">
        <v>0.03</v>
      </c>
      <c r="AL44" s="51">
        <f t="shared" si="5"/>
        <v>330.21</v>
      </c>
      <c r="AM44" s="51">
        <f t="shared" si="6"/>
        <v>3962.5199999999995</v>
      </c>
      <c r="AN44" s="51">
        <f t="shared" si="7"/>
        <v>55.034999999999997</v>
      </c>
      <c r="AO44" s="51">
        <f t="shared" si="8"/>
        <v>550.35</v>
      </c>
      <c r="AP44" s="51">
        <f t="shared" si="9"/>
        <v>5669</v>
      </c>
      <c r="AQ44" s="51">
        <f t="shared" si="10"/>
        <v>165.10499999999999</v>
      </c>
      <c r="AR44" s="53">
        <f t="shared" si="11"/>
        <v>356.62679999999995</v>
      </c>
      <c r="AS44" s="51">
        <f t="shared" si="12"/>
        <v>118.87559999999998</v>
      </c>
      <c r="AT44" s="51">
        <f t="shared" si="13"/>
        <v>395.15834447999993</v>
      </c>
      <c r="AU44" s="51">
        <f t="shared" si="14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7"/>
        <v>12203.862944479999</v>
      </c>
      <c r="BD44" s="150">
        <f>S44+AC44+AD44</f>
        <v>13373.505000000001</v>
      </c>
      <c r="BE44" s="101">
        <f>((BD44*12)+AH44)</f>
        <v>162316.56</v>
      </c>
      <c r="BF44" s="8" t="s">
        <v>167</v>
      </c>
    </row>
    <row r="45" spans="1:58" ht="16.5" thickTop="1" thickBot="1" x14ac:dyDescent="0.3">
      <c r="A45" s="89"/>
      <c r="E45" s="1" t="s">
        <v>108</v>
      </c>
      <c r="H45" s="1"/>
      <c r="I45" s="1"/>
      <c r="J45" s="3"/>
      <c r="K45" s="3"/>
      <c r="L45" s="3"/>
      <c r="M45" s="3"/>
      <c r="N45" s="3"/>
      <c r="S45" s="91">
        <f>SUM(S5:S44)</f>
        <v>904375.1</v>
      </c>
      <c r="T45" s="149">
        <f>SUM(T5:T44)</f>
        <v>2960</v>
      </c>
      <c r="U45" s="6"/>
      <c r="V45" s="6"/>
      <c r="W45" s="6"/>
      <c r="X45" s="92">
        <f>SUM(X5:X44)</f>
        <v>158265.64250000002</v>
      </c>
      <c r="Y45" s="92">
        <f t="shared" ref="Y45:AA45" si="41">SUM(Y5:Y44)</f>
        <v>27131.252999999986</v>
      </c>
      <c r="Z45" s="92">
        <f>SUM(Z5:Z44)</f>
        <v>40791.880000000026</v>
      </c>
      <c r="AA45" s="92">
        <f t="shared" si="41"/>
        <v>17479.101999999999</v>
      </c>
      <c r="AB45" s="93"/>
      <c r="AC45" s="93">
        <f>SUM(AC5:AC44)</f>
        <v>137166.45249999998</v>
      </c>
      <c r="AD45" s="93">
        <f>SUM(AD5:AD44)</f>
        <v>9809.8454999999994</v>
      </c>
      <c r="AE45" s="93"/>
      <c r="AF45" s="93">
        <f>SUM(AF32:AF44)</f>
        <v>0</v>
      </c>
      <c r="AG45" s="50">
        <f>SUM(AG5:AG44)</f>
        <v>585650.61017518409</v>
      </c>
      <c r="AI45" s="50">
        <f>SUM(AI5:AI44)</f>
        <v>18357289.166175179</v>
      </c>
    </row>
    <row r="46" spans="1:58" ht="15" x14ac:dyDescent="0.25">
      <c r="A46" s="94"/>
      <c r="B46" s="94"/>
      <c r="C46" s="94"/>
      <c r="D46" s="94"/>
      <c r="E46" s="94"/>
      <c r="F46" s="95"/>
      <c r="G46" s="95"/>
      <c r="J46" s="3"/>
      <c r="K46" s="124"/>
      <c r="L46" s="124"/>
      <c r="M46" s="3"/>
      <c r="N46" s="3"/>
      <c r="U46" s="6"/>
      <c r="V46" s="6"/>
      <c r="W46" s="6"/>
      <c r="X46" s="6"/>
      <c r="Y46" s="97"/>
      <c r="Z46" s="97"/>
      <c r="AA46" s="97"/>
      <c r="AB46" s="98" t="s">
        <v>109</v>
      </c>
      <c r="AC46" s="99">
        <f>AC45*0.03</f>
        <v>4114.9935749999995</v>
      </c>
      <c r="AD46" s="96">
        <f>AD45*0.06</f>
        <v>588.59072999999989</v>
      </c>
      <c r="AE46" s="99"/>
      <c r="AG46" s="50"/>
    </row>
    <row r="47" spans="1:58" ht="15" x14ac:dyDescent="0.25">
      <c r="A47" s="94"/>
      <c r="B47" s="94"/>
      <c r="C47" s="94"/>
      <c r="D47" s="94"/>
      <c r="E47" s="94"/>
      <c r="F47" s="95"/>
      <c r="G47" s="95"/>
      <c r="H47" s="3" t="s">
        <v>110</v>
      </c>
      <c r="I47" s="3">
        <f>COUNTIF(I5:I44,"MUJER")</f>
        <v>30</v>
      </c>
      <c r="J47" s="161" t="s">
        <v>152</v>
      </c>
      <c r="K47" s="161"/>
      <c r="L47" s="3">
        <f>COUNTIF(H5:H44,"VACANTE")</f>
        <v>0</v>
      </c>
      <c r="M47" s="3"/>
      <c r="N47" s="3"/>
      <c r="R47" s="100"/>
      <c r="S47" s="100"/>
      <c r="T47" s="100"/>
      <c r="AC47" s="101">
        <f>AC45+AC46</f>
        <v>141281.44607499999</v>
      </c>
      <c r="AD47" s="101">
        <f>AD45+AD46</f>
        <v>10398.436229999999</v>
      </c>
      <c r="AE47" s="101"/>
      <c r="AF47" s="8"/>
      <c r="AG47" s="88"/>
      <c r="AH47" s="8"/>
      <c r="AI47" s="101"/>
    </row>
    <row r="48" spans="1:58" ht="15.75" thickBot="1" x14ac:dyDescent="0.3">
      <c r="A48" s="94"/>
      <c r="B48" s="94"/>
      <c r="C48" s="94"/>
      <c r="D48" s="94"/>
      <c r="E48" s="94"/>
      <c r="F48" s="95"/>
      <c r="G48" s="95"/>
      <c r="H48" s="94" t="s">
        <v>111</v>
      </c>
      <c r="I48" s="102">
        <f>COUNTIF(I5:I44,"HOMBRE")</f>
        <v>10</v>
      </c>
      <c r="J48" s="161" t="s">
        <v>153</v>
      </c>
      <c r="K48" s="161"/>
      <c r="L48" s="147">
        <f>40-L47</f>
        <v>40</v>
      </c>
      <c r="M48" s="3"/>
      <c r="N48" s="3"/>
      <c r="R48" s="100"/>
      <c r="S48" s="100"/>
      <c r="T48" s="100"/>
      <c r="AC48" s="8"/>
      <c r="AD48" s="8"/>
      <c r="AE48" s="8"/>
      <c r="AF48" s="8"/>
      <c r="AH48" s="8"/>
      <c r="AI48" s="103"/>
    </row>
    <row r="49" spans="1:57" ht="15" x14ac:dyDescent="0.25">
      <c r="A49" s="94"/>
      <c r="B49" s="94"/>
      <c r="C49" s="94"/>
      <c r="D49" s="94"/>
      <c r="E49" s="94"/>
      <c r="F49" s="95"/>
      <c r="G49" s="95"/>
      <c r="H49" s="3" t="s">
        <v>108</v>
      </c>
      <c r="I49" s="98">
        <f>SUM(I47:I48)</f>
        <v>40</v>
      </c>
      <c r="J49" s="161" t="s">
        <v>154</v>
      </c>
      <c r="K49" s="161"/>
      <c r="L49" s="3">
        <v>40</v>
      </c>
      <c r="M49" s="3"/>
      <c r="N49" s="3"/>
      <c r="R49" s="100"/>
      <c r="S49" s="100"/>
      <c r="T49" s="100"/>
      <c r="AC49" s="8"/>
      <c r="AD49" s="8"/>
      <c r="AE49" s="8"/>
      <c r="AF49" s="8"/>
      <c r="AH49" s="8"/>
      <c r="AI49" s="103"/>
    </row>
    <row r="50" spans="1:57" ht="15" x14ac:dyDescent="0.25">
      <c r="A50" s="94"/>
      <c r="B50" s="94"/>
      <c r="C50" s="94"/>
      <c r="D50" s="94"/>
      <c r="E50" s="94"/>
      <c r="F50" s="95"/>
      <c r="G50" s="95"/>
      <c r="J50" s="94"/>
      <c r="K50" s="3"/>
      <c r="L50" s="3"/>
      <c r="M50" s="3"/>
      <c r="N50" s="3"/>
      <c r="R50" s="100"/>
      <c r="S50" s="100"/>
      <c r="T50" s="100"/>
      <c r="AC50" s="8"/>
      <c r="AD50" s="8"/>
      <c r="AE50" s="8"/>
      <c r="AF50" s="8"/>
      <c r="AH50" s="8"/>
      <c r="AI50" s="101"/>
    </row>
    <row r="51" spans="1:57" ht="15" x14ac:dyDescent="0.25">
      <c r="A51" s="94"/>
      <c r="B51" s="94"/>
      <c r="C51" s="94"/>
      <c r="D51" s="94"/>
      <c r="E51" s="94"/>
      <c r="F51" s="95"/>
      <c r="G51" s="95"/>
      <c r="H51" s="3" t="s">
        <v>145</v>
      </c>
      <c r="I51" s="3" t="s">
        <v>146</v>
      </c>
      <c r="J51" s="94"/>
      <c r="K51" s="3"/>
      <c r="L51" s="3"/>
      <c r="M51" s="3"/>
      <c r="N51" s="3"/>
      <c r="O51" s="3">
        <v>15</v>
      </c>
      <c r="R51" s="100"/>
      <c r="S51" s="100"/>
      <c r="T51" s="100"/>
      <c r="AC51" s="8"/>
      <c r="AD51" s="8"/>
      <c r="AE51" s="8"/>
      <c r="AF51" s="8"/>
      <c r="AH51" s="8"/>
      <c r="AI51" s="103"/>
    </row>
    <row r="52" spans="1:57" ht="15" x14ac:dyDescent="0.25">
      <c r="A52" s="94"/>
      <c r="B52" s="94"/>
      <c r="C52" s="94"/>
      <c r="D52" s="94"/>
      <c r="E52" s="94"/>
      <c r="F52" s="95"/>
      <c r="G52" s="95"/>
      <c r="H52" s="94" t="s">
        <v>155</v>
      </c>
      <c r="I52" s="94" t="s">
        <v>147</v>
      </c>
      <c r="J52" s="94"/>
      <c r="K52" s="3"/>
      <c r="L52" s="3"/>
      <c r="M52" s="3"/>
      <c r="N52" s="3"/>
      <c r="O52" s="3">
        <f>COUNTIF(M5:M44,"B")</f>
        <v>25</v>
      </c>
      <c r="R52" s="100"/>
      <c r="S52" s="100"/>
      <c r="T52" s="100"/>
      <c r="AC52" s="8"/>
      <c r="AD52" s="8"/>
      <c r="AE52" s="8"/>
      <c r="AF52" s="8"/>
      <c r="AH52" s="8"/>
      <c r="AI52" s="8"/>
    </row>
    <row r="53" spans="1:57" ht="15" x14ac:dyDescent="0.25">
      <c r="A53" s="94"/>
      <c r="B53" s="94"/>
      <c r="C53" s="94"/>
      <c r="D53" s="94"/>
      <c r="E53" s="94"/>
      <c r="F53" s="95"/>
      <c r="G53" s="95"/>
      <c r="H53" s="94"/>
      <c r="I53" s="94"/>
      <c r="J53" s="94"/>
      <c r="K53" s="3"/>
      <c r="L53" s="3"/>
      <c r="M53" s="3"/>
      <c r="N53" s="3"/>
      <c r="O53" s="3">
        <v>40</v>
      </c>
      <c r="R53" s="100"/>
      <c r="S53" s="100"/>
      <c r="T53" s="100"/>
      <c r="AC53" s="8"/>
      <c r="AD53" s="8"/>
      <c r="AE53" s="8"/>
      <c r="AF53" s="8"/>
      <c r="AH53" s="8"/>
      <c r="AI53" s="101"/>
    </row>
    <row r="54" spans="1:57" ht="57" x14ac:dyDescent="0.25">
      <c r="A54" s="94"/>
      <c r="B54" s="94"/>
      <c r="C54" s="94"/>
      <c r="D54" s="94"/>
      <c r="E54" s="94"/>
      <c r="F54" s="95"/>
      <c r="G54" s="95"/>
      <c r="H54" s="94" t="s">
        <v>148</v>
      </c>
      <c r="I54" s="145">
        <v>16</v>
      </c>
      <c r="J54" s="94"/>
      <c r="K54" s="146" t="s">
        <v>150</v>
      </c>
      <c r="L54" s="145">
        <v>9</v>
      </c>
      <c r="M54" s="3"/>
      <c r="N54" s="3"/>
      <c r="R54" s="100"/>
      <c r="S54" s="100"/>
      <c r="T54" s="100"/>
      <c r="AC54" s="8"/>
      <c r="AD54" s="8"/>
      <c r="AE54" s="8"/>
      <c r="AF54" s="8"/>
      <c r="AH54" s="8"/>
      <c r="AI54" s="8"/>
      <c r="AK54" s="104"/>
      <c r="AL54" s="104"/>
      <c r="AM54" s="104"/>
      <c r="AN54" s="104"/>
      <c r="AO54" s="104"/>
      <c r="AP54" s="104"/>
      <c r="AQ54" s="104"/>
      <c r="AR54" s="104"/>
      <c r="AS54" s="104"/>
    </row>
    <row r="55" spans="1:57" ht="71.25" x14ac:dyDescent="0.25">
      <c r="A55" s="94"/>
      <c r="B55" s="94"/>
      <c r="C55" s="94"/>
      <c r="D55" s="94"/>
      <c r="E55" s="94"/>
      <c r="F55" s="95"/>
      <c r="G55" s="95"/>
      <c r="H55" s="94" t="s">
        <v>149</v>
      </c>
      <c r="I55" s="3">
        <v>14</v>
      </c>
      <c r="J55" s="94"/>
      <c r="K55" s="146" t="s">
        <v>151</v>
      </c>
      <c r="L55" s="102">
        <v>1</v>
      </c>
      <c r="M55" s="3"/>
      <c r="N55" s="3"/>
      <c r="R55" s="100"/>
      <c r="S55" s="100"/>
      <c r="T55" s="100"/>
      <c r="AC55" s="8"/>
      <c r="AD55" s="8"/>
      <c r="AE55" s="8"/>
      <c r="AF55" s="8"/>
      <c r="AH55" s="8"/>
      <c r="AI55" s="101"/>
      <c r="AK55" s="104"/>
      <c r="AL55" s="104"/>
      <c r="AM55" s="104"/>
      <c r="AN55" s="104"/>
      <c r="AO55" s="104"/>
      <c r="AP55" s="104"/>
      <c r="AQ55" s="104"/>
      <c r="AR55" s="104"/>
      <c r="AS55" s="104"/>
    </row>
    <row r="56" spans="1:57" ht="15" x14ac:dyDescent="0.25">
      <c r="A56" s="94"/>
      <c r="B56" s="94"/>
      <c r="C56" s="94"/>
      <c r="D56" s="94"/>
      <c r="E56" s="94"/>
      <c r="F56" s="95"/>
      <c r="G56" s="95"/>
      <c r="H56" s="94" t="s">
        <v>108</v>
      </c>
      <c r="I56" s="98">
        <f>I54+I55</f>
        <v>30</v>
      </c>
      <c r="J56" s="94"/>
      <c r="K56" s="94" t="s">
        <v>108</v>
      </c>
      <c r="L56" s="98">
        <f>L54+L55</f>
        <v>10</v>
      </c>
      <c r="M56" s="3"/>
      <c r="N56" s="148" t="s">
        <v>108</v>
      </c>
      <c r="Q56" s="3">
        <f>I56+L56</f>
        <v>40</v>
      </c>
      <c r="R56" s="100"/>
      <c r="S56" s="100"/>
      <c r="T56" s="100"/>
      <c r="AC56" s="8"/>
      <c r="AD56" s="8"/>
      <c r="AE56" s="8"/>
      <c r="AF56" s="8"/>
      <c r="AH56" s="8"/>
      <c r="AI56" s="8"/>
      <c r="AK56" s="104"/>
      <c r="AL56" s="104"/>
      <c r="AM56" s="104"/>
      <c r="AN56" s="104"/>
      <c r="AO56" s="104"/>
      <c r="AP56" s="104"/>
      <c r="AQ56" s="104"/>
      <c r="AR56" s="104"/>
      <c r="AS56" s="104"/>
    </row>
    <row r="57" spans="1:57" ht="15" x14ac:dyDescent="0.25">
      <c r="A57" s="94"/>
      <c r="B57" s="94"/>
      <c r="C57" s="94"/>
      <c r="D57" s="94"/>
      <c r="E57" s="94"/>
      <c r="F57" s="95"/>
      <c r="G57" s="95"/>
      <c r="H57" s="94"/>
      <c r="I57" s="94"/>
      <c r="J57" s="94"/>
      <c r="K57" s="3"/>
      <c r="L57" s="3"/>
      <c r="M57" s="3"/>
      <c r="N57" s="3"/>
      <c r="R57" s="100"/>
      <c r="S57" s="100"/>
      <c r="T57" s="100"/>
      <c r="AC57" s="8"/>
      <c r="AD57" s="8"/>
      <c r="AE57" s="8"/>
      <c r="AF57" s="8"/>
      <c r="AH57" s="8"/>
      <c r="AI57" s="8"/>
      <c r="AK57" s="104"/>
      <c r="AL57" s="104"/>
      <c r="AM57" s="104"/>
      <c r="AN57" s="104"/>
      <c r="AO57" s="104"/>
      <c r="AP57" s="104"/>
      <c r="AQ57" s="104"/>
      <c r="AR57" s="104"/>
      <c r="AS57" s="104"/>
    </row>
    <row r="58" spans="1:57" ht="15" x14ac:dyDescent="0.25">
      <c r="A58" s="94"/>
      <c r="B58" s="94"/>
      <c r="C58" s="94"/>
      <c r="D58" s="94"/>
      <c r="E58" s="94"/>
      <c r="F58" s="95"/>
      <c r="G58" s="95"/>
      <c r="H58" s="94"/>
      <c r="I58" s="94"/>
      <c r="J58" s="94"/>
      <c r="K58" s="124"/>
      <c r="L58" s="124"/>
      <c r="M58" s="124"/>
      <c r="N58" s="3"/>
      <c r="R58" s="100"/>
      <c r="S58" s="100"/>
      <c r="T58" s="100"/>
      <c r="AC58" s="8"/>
      <c r="AD58" s="8"/>
      <c r="AE58" s="8"/>
      <c r="AF58" s="8"/>
      <c r="AH58" s="8"/>
      <c r="AI58" s="8"/>
      <c r="AK58" s="104"/>
      <c r="AL58" s="104"/>
      <c r="AM58" s="104"/>
      <c r="AN58" s="104"/>
      <c r="AO58" s="104"/>
      <c r="AP58" s="104"/>
      <c r="AQ58" s="104"/>
      <c r="AR58" s="104"/>
      <c r="AS58" s="104"/>
    </row>
    <row r="59" spans="1:57" ht="15" x14ac:dyDescent="0.25">
      <c r="A59" s="94"/>
      <c r="B59" s="94"/>
      <c r="C59" s="94"/>
      <c r="D59" s="94"/>
      <c r="E59" s="94"/>
      <c r="F59" s="95"/>
      <c r="G59" s="95"/>
      <c r="H59" s="94"/>
      <c r="I59" s="94"/>
      <c r="J59" s="94"/>
      <c r="K59" s="124"/>
      <c r="L59" s="124"/>
      <c r="M59" s="124"/>
      <c r="N59" s="3"/>
      <c r="R59" s="100"/>
      <c r="S59" s="100"/>
      <c r="T59" s="100"/>
      <c r="AC59" s="8"/>
      <c r="AD59" s="8"/>
      <c r="AE59" s="8"/>
      <c r="AF59" s="8"/>
      <c r="AH59" s="8"/>
      <c r="AI59" s="8"/>
      <c r="AK59" s="104"/>
      <c r="AL59" s="104"/>
      <c r="AM59" s="104"/>
      <c r="AN59" s="104"/>
      <c r="AO59" s="104"/>
      <c r="AP59" s="104"/>
      <c r="AQ59" s="104"/>
      <c r="AR59" s="104"/>
      <c r="AS59" s="104"/>
    </row>
    <row r="60" spans="1:57" ht="15" x14ac:dyDescent="0.25">
      <c r="A60" s="94"/>
      <c r="B60" s="94"/>
      <c r="C60" s="3"/>
      <c r="D60" s="3"/>
      <c r="E60" s="3"/>
      <c r="F60" s="3"/>
      <c r="G60" s="3"/>
      <c r="J60" s="94"/>
      <c r="K60" s="124"/>
      <c r="L60" s="124"/>
      <c r="M60" s="124"/>
      <c r="N60" s="3"/>
      <c r="R60" s="100"/>
      <c r="S60" s="100"/>
      <c r="T60" s="100"/>
      <c r="AC60" s="8"/>
      <c r="AD60" s="8"/>
      <c r="AE60" s="8"/>
      <c r="AF60" s="8"/>
      <c r="AH60" s="8"/>
      <c r="AI60" s="8"/>
      <c r="AK60" s="104"/>
      <c r="AL60" s="104"/>
      <c r="AM60" s="104"/>
      <c r="AN60" s="104"/>
      <c r="AO60" s="104"/>
      <c r="AP60" s="104"/>
      <c r="AQ60" s="104"/>
      <c r="AR60" s="104"/>
      <c r="AS60" s="104"/>
    </row>
    <row r="61" spans="1:57" ht="15" x14ac:dyDescent="0.25">
      <c r="A61" s="94"/>
      <c r="B61" s="94"/>
      <c r="C61" s="3"/>
      <c r="D61" s="3"/>
      <c r="E61" s="3"/>
      <c r="F61" s="3"/>
      <c r="G61" s="3"/>
      <c r="J61" s="94"/>
      <c r="K61" s="124"/>
      <c r="L61" s="124"/>
      <c r="M61" s="124"/>
      <c r="N61" s="3"/>
      <c r="R61" s="100"/>
      <c r="S61" s="100"/>
      <c r="T61" s="100"/>
      <c r="AC61" s="8"/>
      <c r="AD61" s="8"/>
      <c r="AE61" s="8"/>
      <c r="AF61" s="8"/>
      <c r="AH61" s="8"/>
      <c r="AI61" s="8"/>
      <c r="AK61" s="104"/>
      <c r="AL61" s="104"/>
      <c r="AM61" s="104"/>
      <c r="AN61" s="104"/>
      <c r="AO61" s="104"/>
      <c r="AP61" s="104"/>
      <c r="AQ61" s="104"/>
      <c r="AR61" s="104"/>
      <c r="AS61" s="104"/>
    </row>
    <row r="62" spans="1:57" s="1" customFormat="1" ht="15" x14ac:dyDescent="0.25">
      <c r="A62" s="94"/>
      <c r="B62" s="94"/>
      <c r="C62" s="3"/>
      <c r="D62" s="3"/>
      <c r="E62" s="3"/>
      <c r="F62" s="3"/>
      <c r="G62" s="3"/>
      <c r="H62" s="3"/>
      <c r="I62" s="3"/>
      <c r="J62" s="94"/>
      <c r="K62" s="3"/>
      <c r="L62" s="3"/>
      <c r="M62" s="3"/>
      <c r="N62" s="3"/>
      <c r="Q62" s="3"/>
      <c r="R62" s="100"/>
      <c r="S62" s="100"/>
      <c r="T62" s="100"/>
      <c r="U62" s="7"/>
      <c r="V62" s="7"/>
      <c r="W62" s="7"/>
      <c r="X62" s="7"/>
      <c r="AC62" s="105"/>
      <c r="AD62" s="105"/>
      <c r="AE62" s="105"/>
      <c r="AF62" s="105"/>
      <c r="AG62" s="105"/>
      <c r="AH62" s="105"/>
      <c r="AI62" s="105"/>
      <c r="AJ62" s="106"/>
      <c r="AK62" s="107"/>
      <c r="AL62" s="107"/>
      <c r="AM62" s="107"/>
      <c r="AN62" s="107"/>
      <c r="AO62" s="107"/>
      <c r="AP62" s="107"/>
      <c r="AQ62" s="107"/>
      <c r="AR62" s="107"/>
      <c r="AS62" s="107"/>
      <c r="AT62" s="106"/>
      <c r="AU62" s="106"/>
      <c r="AV62" s="106"/>
      <c r="AW62" s="106"/>
      <c r="AX62" s="106"/>
      <c r="BE62" s="154"/>
    </row>
    <row r="63" spans="1:57" s="1" customFormat="1" ht="15" x14ac:dyDescent="0.25">
      <c r="A63" s="94"/>
      <c r="B63" s="94"/>
      <c r="C63" s="3"/>
      <c r="D63" s="3"/>
      <c r="E63" s="3"/>
      <c r="F63" s="3"/>
      <c r="G63" s="3"/>
      <c r="H63" s="3"/>
      <c r="I63" s="3"/>
      <c r="J63" s="94"/>
      <c r="K63" s="3"/>
      <c r="L63" s="3"/>
      <c r="M63" s="3"/>
      <c r="N63" s="3"/>
      <c r="Q63" s="3"/>
      <c r="R63" s="100"/>
      <c r="S63" s="100"/>
      <c r="T63" s="100"/>
      <c r="U63" s="7"/>
      <c r="V63" s="7"/>
      <c r="W63" s="7"/>
      <c r="X63" s="7"/>
      <c r="AC63" s="105"/>
      <c r="AD63" s="105"/>
      <c r="AE63" s="105"/>
      <c r="AF63" s="105"/>
      <c r="AG63" s="105"/>
      <c r="AH63" s="105"/>
      <c r="AI63" s="105"/>
      <c r="AJ63" s="106"/>
      <c r="AK63" s="107"/>
      <c r="AL63" s="107"/>
      <c r="AM63" s="107"/>
      <c r="AN63" s="107"/>
      <c r="AO63" s="107"/>
      <c r="AP63" s="107"/>
      <c r="AQ63" s="107"/>
      <c r="AR63" s="107"/>
      <c r="AS63" s="107"/>
      <c r="AT63" s="106"/>
      <c r="AU63" s="106"/>
      <c r="AV63" s="106"/>
      <c r="AW63" s="106"/>
      <c r="AX63" s="106"/>
      <c r="BE63" s="154"/>
    </row>
    <row r="64" spans="1:57" s="1" customFormat="1" ht="15" x14ac:dyDescent="0.25">
      <c r="A64" s="94"/>
      <c r="B64" s="94"/>
      <c r="C64" s="3"/>
      <c r="D64" s="3"/>
      <c r="E64" s="3"/>
      <c r="F64" s="3"/>
      <c r="G64" s="3"/>
      <c r="H64" s="3"/>
      <c r="I64" s="3"/>
      <c r="J64" s="94"/>
      <c r="K64" s="3"/>
      <c r="L64" s="3"/>
      <c r="M64" s="3"/>
      <c r="N64" s="3"/>
      <c r="Q64" s="3"/>
      <c r="R64" s="100"/>
      <c r="S64" s="100"/>
      <c r="T64" s="100"/>
      <c r="U64" s="7"/>
      <c r="V64" s="7"/>
      <c r="W64" s="7"/>
      <c r="X64" s="7"/>
      <c r="AC64" s="105"/>
      <c r="AD64" s="105"/>
      <c r="AE64" s="105"/>
      <c r="AF64" s="105"/>
      <c r="AG64" s="105"/>
      <c r="AH64" s="105"/>
      <c r="AI64" s="105"/>
      <c r="AJ64" s="106"/>
      <c r="AK64" s="107"/>
      <c r="AL64" s="107"/>
      <c r="AM64" s="107"/>
      <c r="AN64" s="107"/>
      <c r="AO64" s="107"/>
      <c r="AP64" s="107"/>
      <c r="AQ64" s="107"/>
      <c r="AR64" s="107"/>
      <c r="AS64" s="107"/>
      <c r="AT64" s="106"/>
      <c r="AU64" s="106"/>
      <c r="AV64" s="106"/>
      <c r="AW64" s="106"/>
      <c r="AX64" s="106"/>
      <c r="BE64" s="154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7" right="0.15748031496062992" top="0.16" bottom="0.26" header="0.16" footer="0.24"/>
  <pageSetup paperSize="5" scale="47" fitToHeight="0" orientation="landscape" r:id="rId1"/>
  <headerFooter>
    <oddFooter>&amp;L&amp;9&amp;Z&amp;F&amp;R1/1</oddFooter>
  </headerFooter>
  <rowBreaks count="1" manualBreakCount="1">
    <brk id="27" max="34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L4" sqref="L4"/>
    </sheetView>
  </sheetViews>
  <sheetFormatPr baseColWidth="10" defaultRowHeight="15" outlineLevelCol="1" x14ac:dyDescent="0.25"/>
  <cols>
    <col min="1" max="1" width="4" style="157" customWidth="1"/>
    <col min="2" max="5" width="7.28515625" style="157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</cols>
  <sheetData>
    <row r="1" spans="1:9" x14ac:dyDescent="0.25">
      <c r="H1"/>
      <c r="I1"/>
    </row>
    <row r="2" spans="1:9" ht="18" x14ac:dyDescent="0.25">
      <c r="I2" s="109"/>
    </row>
    <row r="3" spans="1:9" x14ac:dyDescent="0.25">
      <c r="A3" s="12"/>
      <c r="B3" s="12"/>
      <c r="C3" s="12"/>
      <c r="D3" s="12"/>
      <c r="E3" s="12"/>
      <c r="F3" s="13"/>
      <c r="G3" s="13"/>
      <c r="H3" s="14"/>
      <c r="I3"/>
    </row>
    <row r="4" spans="1:9" ht="57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175</v>
      </c>
    </row>
    <row r="5" spans="1:9" ht="28.5" x14ac:dyDescent="0.25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0" t="s">
        <v>39</v>
      </c>
    </row>
    <row r="6" spans="1:9" x14ac:dyDescent="0.25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1" t="s">
        <v>39</v>
      </c>
    </row>
    <row r="7" spans="1:9" x14ac:dyDescent="0.25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2" t="s">
        <v>39</v>
      </c>
    </row>
    <row r="8" spans="1:9" ht="28.5" x14ac:dyDescent="0.25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2" t="s">
        <v>39</v>
      </c>
    </row>
    <row r="9" spans="1:9" x14ac:dyDescent="0.25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2" t="s">
        <v>39</v>
      </c>
    </row>
    <row r="10" spans="1:9" ht="28.5" x14ac:dyDescent="0.25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2" t="s">
        <v>39</v>
      </c>
    </row>
    <row r="11" spans="1:9" x14ac:dyDescent="0.25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2" t="s">
        <v>39</v>
      </c>
    </row>
    <row r="12" spans="1:9" ht="28.5" x14ac:dyDescent="0.25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2" t="s">
        <v>52</v>
      </c>
    </row>
    <row r="13" spans="1:9" ht="28.5" x14ac:dyDescent="0.25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2" t="s">
        <v>39</v>
      </c>
    </row>
    <row r="14" spans="1:9" ht="28.5" x14ac:dyDescent="0.25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139</v>
      </c>
      <c r="I14" s="143" t="s">
        <v>39</v>
      </c>
    </row>
    <row r="15" spans="1:9" ht="28.5" x14ac:dyDescent="0.25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134</v>
      </c>
      <c r="I15" s="142" t="s">
        <v>39</v>
      </c>
    </row>
    <row r="16" spans="1:9" ht="28.5" x14ac:dyDescent="0.25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2" t="s">
        <v>39</v>
      </c>
    </row>
    <row r="17" spans="1:9" ht="28.5" x14ac:dyDescent="0.25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2" t="s">
        <v>52</v>
      </c>
    </row>
    <row r="18" spans="1:9" ht="28.5" x14ac:dyDescent="0.25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2" t="s">
        <v>39</v>
      </c>
    </row>
    <row r="19" spans="1:9" ht="28.5" x14ac:dyDescent="0.25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2" t="s">
        <v>39</v>
      </c>
    </row>
    <row r="20" spans="1:9" ht="28.5" x14ac:dyDescent="0.25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2" t="s">
        <v>39</v>
      </c>
    </row>
    <row r="21" spans="1:9" ht="28.5" x14ac:dyDescent="0.25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2" t="s">
        <v>39</v>
      </c>
    </row>
    <row r="22" spans="1:9" ht="28.5" x14ac:dyDescent="0.25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2" t="s">
        <v>52</v>
      </c>
    </row>
    <row r="23" spans="1:9" ht="28.5" x14ac:dyDescent="0.25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131</v>
      </c>
      <c r="I23" s="142" t="s">
        <v>39</v>
      </c>
    </row>
    <row r="24" spans="1:9" ht="28.5" x14ac:dyDescent="0.25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137</v>
      </c>
      <c r="I24" s="142" t="s">
        <v>39</v>
      </c>
    </row>
    <row r="25" spans="1:9" ht="28.5" x14ac:dyDescent="0.25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2" t="s">
        <v>39</v>
      </c>
    </row>
    <row r="26" spans="1:9" x14ac:dyDescent="0.25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2" t="s">
        <v>39</v>
      </c>
    </row>
    <row r="27" spans="1:9" ht="28.5" x14ac:dyDescent="0.25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2" t="s">
        <v>39</v>
      </c>
    </row>
    <row r="28" spans="1:9" x14ac:dyDescent="0.25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2" t="s">
        <v>39</v>
      </c>
    </row>
    <row r="29" spans="1:9" ht="28.5" x14ac:dyDescent="0.25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2" t="s">
        <v>39</v>
      </c>
    </row>
    <row r="30" spans="1:9" x14ac:dyDescent="0.25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2" t="s">
        <v>39</v>
      </c>
    </row>
    <row r="31" spans="1:9" ht="28.5" x14ac:dyDescent="0.25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2" t="s">
        <v>39</v>
      </c>
    </row>
    <row r="32" spans="1:9" ht="28.5" x14ac:dyDescent="0.25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2" t="s">
        <v>39</v>
      </c>
    </row>
    <row r="33" spans="1:9" ht="28.5" x14ac:dyDescent="0.25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100</v>
      </c>
      <c r="I33" s="142" t="s">
        <v>39</v>
      </c>
    </row>
    <row r="34" spans="1:9" x14ac:dyDescent="0.25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2" t="s">
        <v>39</v>
      </c>
    </row>
    <row r="35" spans="1:9" ht="28.5" x14ac:dyDescent="0.25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87</v>
      </c>
      <c r="I35" s="142" t="s">
        <v>39</v>
      </c>
    </row>
    <row r="36" spans="1:9" ht="28.5" x14ac:dyDescent="0.25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2" t="s">
        <v>52</v>
      </c>
    </row>
    <row r="37" spans="1:9" ht="28.5" x14ac:dyDescent="0.25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2" t="s">
        <v>39</v>
      </c>
    </row>
    <row r="38" spans="1:9" ht="28.5" x14ac:dyDescent="0.25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2" t="s">
        <v>52</v>
      </c>
    </row>
    <row r="39" spans="1:9" ht="28.5" x14ac:dyDescent="0.25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2" t="s">
        <v>52</v>
      </c>
    </row>
    <row r="40" spans="1:9" x14ac:dyDescent="0.25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2" t="s">
        <v>39</v>
      </c>
    </row>
    <row r="41" spans="1:9" x14ac:dyDescent="0.25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2" t="s">
        <v>52</v>
      </c>
    </row>
    <row r="42" spans="1:9" ht="28.5" x14ac:dyDescent="0.25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2" t="s">
        <v>52</v>
      </c>
    </row>
    <row r="43" spans="1:9" ht="28.5" x14ac:dyDescent="0.25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2" t="s">
        <v>39</v>
      </c>
    </row>
    <row r="44" spans="1:9" ht="29.25" thickBot="1" x14ac:dyDescent="0.3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4" t="s">
        <v>52</v>
      </c>
    </row>
    <row r="45" spans="1:9" ht="15.75" thickTop="1" x14ac:dyDescent="0.25">
      <c r="A45" s="89"/>
      <c r="E45" s="157" t="s">
        <v>108</v>
      </c>
      <c r="H45" s="157"/>
      <c r="I45" s="157"/>
    </row>
    <row r="46" spans="1:9" x14ac:dyDescent="0.25">
      <c r="A46" s="94"/>
      <c r="B46" s="94"/>
      <c r="C46" s="94"/>
      <c r="D46" s="94"/>
      <c r="E46" s="94"/>
      <c r="F46" s="95"/>
      <c r="G46" s="95"/>
    </row>
    <row r="47" spans="1:9" x14ac:dyDescent="0.25">
      <c r="A47" s="94"/>
      <c r="B47" s="94"/>
      <c r="C47" s="94"/>
      <c r="D47" s="94"/>
      <c r="E47" s="94"/>
      <c r="F47" s="95"/>
      <c r="G47" s="95"/>
      <c r="H47" s="3" t="s">
        <v>110</v>
      </c>
      <c r="I47" s="3">
        <f>COUNTIF(I5:I44,"MUJER")</f>
        <v>31</v>
      </c>
    </row>
    <row r="48" spans="1:9" x14ac:dyDescent="0.25">
      <c r="A48" s="94"/>
      <c r="B48" s="94"/>
      <c r="C48" s="94"/>
      <c r="D48" s="94"/>
      <c r="E48" s="94"/>
      <c r="F48" s="95"/>
      <c r="G48" s="95"/>
      <c r="H48" s="94" t="s">
        <v>111</v>
      </c>
      <c r="I48" s="102">
        <f>COUNTIF(I5:I44,"HOMBRE")</f>
        <v>9</v>
      </c>
    </row>
    <row r="49" spans="1:9" x14ac:dyDescent="0.25">
      <c r="A49" s="94"/>
      <c r="B49" s="94"/>
      <c r="C49" s="94"/>
      <c r="D49" s="94"/>
      <c r="E49" s="94"/>
      <c r="F49" s="95"/>
      <c r="G49" s="95"/>
      <c r="H49" s="3" t="s">
        <v>108</v>
      </c>
      <c r="I49" s="98">
        <f>SUM(I47:I48)</f>
        <v>40</v>
      </c>
    </row>
    <row r="50" spans="1:9" x14ac:dyDescent="0.25">
      <c r="A50" s="94"/>
      <c r="B50" s="94"/>
      <c r="C50" s="94"/>
      <c r="D50" s="94"/>
      <c r="E50" s="94"/>
      <c r="F50" s="95"/>
      <c r="G50" s="95"/>
    </row>
    <row r="51" spans="1:9" x14ac:dyDescent="0.25">
      <c r="A51" s="94"/>
      <c r="B51" s="94"/>
      <c r="C51" s="94"/>
      <c r="D51" s="94"/>
      <c r="E51" s="94"/>
      <c r="F51" s="95"/>
      <c r="G51" s="95"/>
      <c r="H51" s="3" t="s">
        <v>145</v>
      </c>
      <c r="I51" s="3" t="s">
        <v>146</v>
      </c>
    </row>
    <row r="52" spans="1:9" x14ac:dyDescent="0.25">
      <c r="A52" s="94"/>
      <c r="B52" s="94"/>
      <c r="C52" s="94"/>
      <c r="D52" s="94"/>
      <c r="E52" s="94"/>
      <c r="F52" s="95"/>
      <c r="G52" s="95"/>
      <c r="H52" s="94" t="s">
        <v>155</v>
      </c>
      <c r="I52" s="94" t="s">
        <v>147</v>
      </c>
    </row>
    <row r="53" spans="1:9" x14ac:dyDescent="0.25">
      <c r="A53" s="94"/>
      <c r="B53" s="94"/>
      <c r="C53" s="94"/>
      <c r="D53" s="94"/>
      <c r="E53" s="94"/>
      <c r="F53" s="95"/>
      <c r="G53" s="95"/>
      <c r="H53" s="94"/>
      <c r="I53" s="94"/>
    </row>
    <row r="54" spans="1:9" x14ac:dyDescent="0.25">
      <c r="A54" s="94"/>
      <c r="B54" s="94"/>
      <c r="C54" s="94"/>
      <c r="D54" s="94"/>
      <c r="E54" s="94"/>
      <c r="F54" s="95"/>
      <c r="G54" s="95"/>
      <c r="H54" s="94" t="s">
        <v>148</v>
      </c>
      <c r="I54" s="145">
        <v>17</v>
      </c>
    </row>
    <row r="55" spans="1:9" x14ac:dyDescent="0.25">
      <c r="A55" s="94"/>
      <c r="B55" s="94"/>
      <c r="C55" s="94"/>
      <c r="D55" s="94"/>
      <c r="E55" s="94"/>
      <c r="F55" s="95"/>
      <c r="G55" s="95"/>
      <c r="H55" s="94" t="s">
        <v>149</v>
      </c>
      <c r="I55" s="3">
        <v>14</v>
      </c>
    </row>
    <row r="56" spans="1:9" x14ac:dyDescent="0.25">
      <c r="A56" s="94"/>
      <c r="B56" s="94"/>
      <c r="C56" s="94"/>
      <c r="D56" s="94"/>
      <c r="E56" s="94"/>
      <c r="F56" s="95"/>
      <c r="G56" s="95"/>
      <c r="H56" s="94" t="s">
        <v>108</v>
      </c>
      <c r="I56" s="98">
        <f>I54+I55</f>
        <v>31</v>
      </c>
    </row>
    <row r="57" spans="1:9" x14ac:dyDescent="0.25">
      <c r="A57" s="94"/>
      <c r="B57" s="94"/>
      <c r="C57" s="94"/>
      <c r="D57" s="94"/>
      <c r="E57" s="94"/>
      <c r="F57" s="95"/>
      <c r="G57" s="95"/>
      <c r="H57" s="94"/>
      <c r="I57" s="94"/>
    </row>
    <row r="58" spans="1:9" x14ac:dyDescent="0.25">
      <c r="A58" s="94"/>
      <c r="B58" s="94"/>
      <c r="C58" s="94"/>
      <c r="D58" s="94"/>
      <c r="E58" s="94"/>
      <c r="F58" s="95"/>
      <c r="G58" s="95"/>
      <c r="H58" s="94"/>
      <c r="I58" s="94"/>
    </row>
    <row r="59" spans="1:9" x14ac:dyDescent="0.25">
      <c r="A59" s="94"/>
      <c r="B59" s="94"/>
      <c r="C59" s="94"/>
      <c r="D59" s="94"/>
      <c r="E59" s="94"/>
      <c r="F59" s="95"/>
      <c r="G59" s="95"/>
      <c r="H59" s="94"/>
      <c r="I59" s="94"/>
    </row>
    <row r="60" spans="1:9" x14ac:dyDescent="0.25">
      <c r="A60" s="94"/>
      <c r="B60" s="94"/>
      <c r="C60" s="3"/>
      <c r="D60" s="3"/>
      <c r="E60" s="3"/>
      <c r="F60" s="3"/>
      <c r="G60" s="3"/>
    </row>
    <row r="61" spans="1:9" x14ac:dyDescent="0.25">
      <c r="A61" s="94"/>
      <c r="B61" s="94"/>
      <c r="C61" s="3"/>
      <c r="D61" s="3"/>
      <c r="E61" s="3"/>
      <c r="F61" s="3"/>
      <c r="G61" s="3"/>
    </row>
    <row r="62" spans="1:9" x14ac:dyDescent="0.25">
      <c r="A62" s="94"/>
      <c r="B62" s="94"/>
      <c r="C62" s="3"/>
      <c r="D62" s="3"/>
      <c r="E62" s="3"/>
      <c r="F62" s="3"/>
      <c r="G62" s="3"/>
    </row>
    <row r="63" spans="1:9" x14ac:dyDescent="0.25">
      <c r="A63" s="94"/>
      <c r="B63" s="94"/>
      <c r="C63" s="3"/>
      <c r="D63" s="3"/>
      <c r="E63" s="3"/>
      <c r="F63" s="3"/>
      <c r="G63" s="3"/>
    </row>
    <row r="64" spans="1:9" x14ac:dyDescent="0.25">
      <c r="A64" s="94"/>
      <c r="B64" s="94"/>
      <c r="C64" s="3"/>
      <c r="D64" s="3"/>
      <c r="E64" s="3"/>
      <c r="F64" s="3"/>
      <c r="G6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2017</vt:lpstr>
      <vt:lpstr>Hoja1</vt:lpstr>
      <vt:lpstr>'2017'!Área_de_impresión</vt:lpstr>
      <vt:lpstr>'2017'!Títulos_a_imprimir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2018-04-04T20:28:12Z</dcterms:modified>
</cp:coreProperties>
</file>